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158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<sst xmlns="http://schemas.openxmlformats.org/spreadsheetml/2006/main" count="440" uniqueCount="361">
  <si>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</si>
  <si>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</si>
  <si>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</si>
  <si>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</si>
  <si>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</si>
  <si>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</si>
  <si>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</si>
  <si>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</si>
  <si>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</si>
  <si>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</si>
  <si>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</si>
  <si>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</si>
  <si>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</si>
  <si>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</si>
  <si>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</si>
  <si>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</si>
  <si>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</si>
  <si>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</si>
  <si>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</si>
  <si>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</si>
  <si>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</si>
  <si>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</si>
  <si>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</si>
  <si>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</si>
  <si>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</si>
  <si>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</si>
  <si>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</si>
  <si>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</si>
  <si>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</si>
  <si>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</si>
  <si>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</si>
  <si>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</si>
  <si>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</si>
  <si>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</si>
  <si>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</si>
  <si>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</si>
  <si>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</si>
  <si>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</si>
  <si>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</si>
  <si>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</si>
  <si>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</si>
  <si>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</si>
  <si>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</si>
  <si>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</si>
  <si>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</si>
  <si>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</si>
  <si>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</si>
  <si>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</si>
  <si>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</si>
  <si>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</si>
  <si>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</si>
  <si>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</si>
  <si>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</si>
  <si>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</si>
  <si>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</si>
  <si>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</si>
  <si>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</si>
  <si>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</si>
  <si>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</si>
  <si>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</si>
  <si>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</si>
  <si>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</si>
  <si>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</si>
  <si>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</si>
  <si>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</si>
  <si>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</si>
  <si>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</si>
  <si>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</si>
  <si>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</si>
  <si>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</si>
  <si>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</si>
  <si>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</si>
  <si>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</si>
  <si>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</si>
  <si>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</si>
  <si>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</si>
  <si>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</si>
  <si>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</si>
  <si>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</si>
  <si>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</si>
  <si>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</si>
  <si>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</si>
  <si>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</si>
  <si>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</si>
  <si>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</si>
  <si>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</si>
  <si>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</si>
  <si>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</si>
  <si>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</si>
  <si>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</si>
  <si>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</si>
  <si>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</si>
  <si>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</si>
  <si>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</si>
  <si>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</si>
  <si>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</si>
  <si>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</si>
  <si>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</si>
  <si>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</si>
  <si>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</si>
  <si>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</si>
  <si>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</si>
  <si>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</si>
  <si>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</si>
  <si>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</si>
  <si>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</si>
  <si>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</si>
  <si>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</si>
  <si>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</si>
  <si>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</si>
  <si>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</si>
  <si>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</si>
  <si>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</si>
  <si>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</si>
  <si>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</si>
  <si>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</si>
  <si>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</si>
  <si>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</si>
  <si>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</si>
  <si>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</si>
  <si>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</si>
  <si>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</si>
  <si>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</si>
  <si>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</si>
  <si>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</si>
  <si>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</si>
  <si>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</si>
  <si>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</si>
  <si>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</si>
  <si>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</si>
  <si>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</si>
  <si>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</si>
  <si>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</si>
  <si>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</si>
  <si>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</si>
  <si>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</si>
  <si>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</si>
  <si>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</si>
  <si>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</si>
  <si>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</si>
  <si>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</si>
  <si>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</si>
  <si>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</si>
  <si>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</si>
  <si>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</si>
  <si>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</si>
  <si>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</si>
  <si>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</si>
  <si>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</si>
  <si>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</si>
  <si>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</si>
  <si>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</si>
  <si>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</si>
  <si>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</si>
  <si>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</si>
  <si>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</si>
  <si>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</si>
  <si>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</si>
  <si>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</si>
  <si>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</si>
  <si>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ЗМІНЕНИЙ ФІНАНСОВИЙ ПЛАН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</si>
  <si>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</si>
  <si>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</si>
  <si>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</si>
  <si>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</si>
  <si>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</si>
  <si>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</si>
  <si>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</si>
  <si>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93.29</t>
  </si>
  <si>
    <t>Організація інших видів відпочинку</t>
  </si>
  <si>
    <t>Комунальна</t>
  </si>
  <si>
    <t>м. Нетішин вул. Шевченка, 1</t>
  </si>
  <si>
    <t>9-15-00</t>
  </si>
  <si>
    <t>________________</t>
  </si>
  <si>
    <t>ВЛАСЮК Марія Михайлівна</t>
  </si>
  <si>
    <r>
      <t xml:space="preserve"> ЗМІНЕНИЙ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</si>
  <si>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Факт минулого 2022 року</t>
  </si>
  <si>
    <t>Фінансовий план поточного 2023 року</t>
  </si>
  <si>
    <t>Змінений фінансовий план поточного 2023 року</t>
  </si>
  <si>
    <t>Адміністративні витрати, у т. ч.:</t>
  </si>
  <si>
    <t>амортизація основних засобів і нематеріальних активів загально-господарського призначення</t>
  </si>
  <si>
    <t>Інші адміністративні витрати (розшифрувати)</t>
  </si>
  <si>
    <t>Витрати на матеріали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</si>
  <si>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</si>
  <si>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</si>
  <si>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</si>
  <si>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</si>
  <si>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</si>
  <si>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</si>
  <si>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Інформаційне обслуговування  бухгалтерської програми</t>
  </si>
  <si>
    <t>Послуги з ремонту компютерної техніки</t>
  </si>
  <si>
    <t>Послуги з перезарядки та відновлення картриджів</t>
  </si>
  <si>
    <t>Послуга з підготовки та видачі тех.умов.</t>
  </si>
  <si>
    <t>Розрахунково касове обслуговування</t>
  </si>
  <si>
    <t>Послуга з нанесення логотипів</t>
  </si>
  <si>
    <t>Оплата послуг з навчання у сфері закупівель</t>
  </si>
  <si>
    <t>Податок на прибуток 18%</t>
  </si>
  <si>
    <t>Відрахування частини чистого прибутку</t>
  </si>
  <si>
    <t>Купівля саджанців рослин(туя, ялівець і т.і.)</t>
  </si>
  <si>
    <t>Послуга догляду за зеленими насадженнями</t>
  </si>
  <si>
    <t>Ремонт транспорту</t>
  </si>
  <si>
    <t>Земельний податок</t>
  </si>
  <si>
    <t>Інші операційні  доходи (розшифрувати)</t>
  </si>
  <si>
    <t>Дохід від цільового фінансування</t>
  </si>
  <si>
    <t>Інші операційні  доходи (Фінансування з місцевого бюджету по Програмі благоустрою міста Нетішин на 2023-2025р.)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</si>
  <si>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</si>
  <si>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Надходження від фонду соціального страхування на виплату лікарняних</t>
  </si>
  <si>
    <t>дохід від надання послуг пайової участі, з прибирання території, транспортних послуг</t>
  </si>
  <si>
    <t>дохід від земельного сервітуту</t>
  </si>
  <si>
    <t>Послуга із санітарно-гігієнічної обробки приміщень</t>
  </si>
  <si>
    <t>Створення та розміщення рекламної та інформаційної продукції</t>
  </si>
  <si>
    <t>Ветеринарні послуги</t>
  </si>
  <si>
    <t>Експертна оцінка земельних ділянок</t>
  </si>
  <si>
    <t>Послуги по страхванню автотранспорту</t>
  </si>
  <si>
    <t>Послуги по мікробіологічному та санітарно хімічному дослідженню води питної і з озера для купання, піску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</si>
  <si>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</si>
  <si>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</si>
  <si>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</si>
  <si>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</si>
  <si>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 xml:space="preserve">Автопослуги </t>
  </si>
  <si>
    <t>Автопослуги КП НМР "Благоустрій"</t>
  </si>
  <si>
    <t>Послуги з атестації робочих місць</t>
  </si>
  <si>
    <t>Виготовлення проєкту землеустрою</t>
  </si>
  <si>
    <t>Послуги з обслуговування біотуалетів</t>
  </si>
  <si>
    <t>Купівля інших МНМА</t>
  </si>
  <si>
    <t>Придбання обладнання довгострокового використання</t>
  </si>
  <si>
    <t>Послуги з технічного огляду та випробувань (техогляд)</t>
  </si>
  <si>
    <t>Постачання оновленння примірника КП M.E.DOCдержавна звітність локальна версія</t>
  </si>
  <si>
    <t>консультаційні послуги КП M.E.DOC державна звітність локальна версія</t>
  </si>
  <si>
    <t>Послуги комп'ютерної підримки</t>
  </si>
  <si>
    <t>Послуги з навчання з охорони праці</t>
  </si>
  <si>
    <t>Послуга з монтажу і підключенню локального устаткування збору і обробки даних погодинного обліку електроенергії</t>
  </si>
  <si>
    <t>Реєстраційний збір за участь в аукціоні по оренді майна</t>
  </si>
  <si>
    <t>Нарахування лукарняних ФСС</t>
  </si>
  <si>
    <t>Купівля продуктів харчування для безпритульних тварин</t>
  </si>
  <si>
    <t>Послуга з монтажу та підключення устаткування</t>
  </si>
  <si>
    <t>Послуги з підготовки та видачі технічних умов на підключення води</t>
  </si>
  <si>
    <t>Послуги з експертно-правової системи для бухгалтера</t>
  </si>
  <si>
    <t>Послуга з медичного огляду працівників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</si>
  <si>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</si>
  <si>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 т.д.)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</si>
  <si>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</si>
  <si>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</si>
  <si>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</si>
  <si>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</si>
  <si>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</si>
  <si>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</si>
  <si>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</si>
  <si>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</si>
  <si>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</si>
  <si>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</si>
  <si>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</si>
  <si>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</si>
  <si>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</si>
  <si>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</si>
  <si>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</si>
  <si>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</si>
  <si>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1051/17</t>
  </si>
  <si>
    <t>1051/18</t>
  </si>
  <si>
    <t>1051/19</t>
  </si>
  <si>
    <t>1051/20</t>
  </si>
  <si>
    <t>1070/1</t>
  </si>
  <si>
    <t>1070/2</t>
  </si>
  <si>
    <t>1070/3</t>
  </si>
  <si>
    <t>1070/4</t>
  </si>
  <si>
    <t>1070/6</t>
  </si>
  <si>
    <t>1070/7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</si>
  <si>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</si>
  <si>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</si>
  <si>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</si>
  <si>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</si>
  <si>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</si>
  <si>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</si>
  <si>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</si>
  <si>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</si>
  <si>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</si>
  <si>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</si>
  <si>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</si>
  <si>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</si>
  <si>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</si>
  <si>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</si>
  <si>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</si>
  <si>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</si>
  <si>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</si>
  <si>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</si>
  <si>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</si>
  <si>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</si>
  <si>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</si>
  <si>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</si>
  <si>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</si>
  <si>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1080/24</t>
  </si>
  <si>
    <t>1080/25</t>
  </si>
  <si>
    <t>1080/26</t>
  </si>
  <si>
    <t>1080/27</t>
  </si>
  <si>
    <t>1080/28</t>
  </si>
  <si>
    <t>1080/29</t>
  </si>
  <si>
    <t>1080/30</t>
  </si>
  <si>
    <t>Директор</t>
  </si>
  <si>
    <t>Марія Михайлівна ВЛАСЮК</t>
  </si>
  <si>
    <t>Нараховані до сплати відрахування частини чистого прибутку усього, у т.ч.:</t>
  </si>
  <si>
    <t>Сплата податків та зборів до Державного бюджету України (податкові платежі), усього, у т.ч.:</t>
  </si>
  <si>
    <t>інші податки та збори  (розшифрувати)</t>
  </si>
  <si>
    <t>Військовий збір</t>
  </si>
  <si>
    <t>2116/1</t>
  </si>
  <si>
    <t>Військовий  збір</t>
  </si>
  <si>
    <t>2124/1</t>
  </si>
  <si>
    <t>2124/2</t>
  </si>
  <si>
    <t>відрахування частини чистого прибутку до місцевого бюджету 15%</t>
  </si>
  <si>
    <t>2124/3</t>
  </si>
  <si>
    <t>Інші податки, збори та платежі на користь держави, усього, у т. ч.:</t>
  </si>
  <si>
    <t>Цільове фінансування (розшифрувати)</t>
  </si>
  <si>
    <t>3030/1</t>
  </si>
  <si>
    <t>3030/2</t>
  </si>
  <si>
    <t>Дохід від надання послуг з прибирання території</t>
  </si>
  <si>
    <t>3040/1</t>
  </si>
  <si>
    <t>Дохід від земельного сервітуту</t>
  </si>
  <si>
    <t>3040/2</t>
  </si>
  <si>
    <t>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</si>
  <si>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3040/3</t>
  </si>
  <si>
    <t>Отримання коштів за короткостроковими зобов'язаннями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</si>
  <si>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</si>
  <si>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t>Надходження від фонду соцстрахування на виплату лікарняних</t>
  </si>
  <si>
    <t>3060/1</t>
  </si>
  <si>
    <t>Дохід від спалти пайової участі в отримання обєкта благоустрою, наданих платних послуг</t>
  </si>
  <si>
    <t>3060/2</t>
  </si>
  <si>
    <t>Повернення коштів за короткостроковими зобов'язаннями</t>
  </si>
  <si>
    <t>податок на доходи із з/пл</t>
  </si>
  <si>
    <t>3143/1</t>
  </si>
  <si>
    <t>податок на доходи із лік.ФСС</t>
  </si>
  <si>
    <t>3143/2</t>
  </si>
  <si>
    <t>3144/2</t>
  </si>
  <si>
    <t>Військовий збір з з/пл</t>
  </si>
  <si>
    <t>3144 /2 /1</t>
  </si>
  <si>
    <t>Військовий збір з лік.ФСС</t>
  </si>
  <si>
    <t>3144 /2 /2</t>
  </si>
  <si>
    <t>єдиний внесок на загальнообовязкове державне соціальне страхування</t>
  </si>
  <si>
    <t>3144/3</t>
  </si>
  <si>
    <t>в т.ч. ЄСВ із додаткової відпустки потерпілим внаслідок Чорнобильської катастрофи</t>
  </si>
  <si>
    <t>3144 /3 /1</t>
  </si>
  <si>
    <t>3144/4</t>
  </si>
  <si>
    <t>Податок на землю</t>
  </si>
  <si>
    <t>3144/5</t>
  </si>
  <si>
    <t>Інші платежі (розшифрувати)</t>
  </si>
  <si>
    <t>Виплата лікарняних за рахунок ФСС</t>
  </si>
  <si>
    <t>3170/1</t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</si>
  <si>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</si>
  <si>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t>Придбання (виготовлення) інших необоротних матеріальних активів</t>
  </si>
  <si>
    <t>3260/1</t>
  </si>
  <si>
    <t>Придбання (створення) основних засобів</t>
  </si>
  <si>
    <t>3260/2</t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</si>
  <si>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</si>
  <si>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</si>
  <si>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придбання на оновлення необоротних активів (розшифрувати)</t>
  </si>
  <si>
    <t>Фінансовий план
поточного 2023 року</t>
  </si>
  <si>
    <t>Інші операційні доходи (розшифрувати)  Фінансування з місцевого бюджету по Програмі  благоустрою міста Нетішин на 2023-2025 р.</t>
  </si>
  <si>
    <t>Додаток</t>
  </si>
  <si>
    <t>Нетішинської міської ради</t>
  </si>
  <si>
    <t xml:space="preserve">VІІІ скликання </t>
  </si>
  <si>
    <t>(позачергової) сесії</t>
  </si>
  <si>
    <t xml:space="preserve">Рішення сорок третьої </t>
  </si>
  <si>
    <t>14.12.2023 № 43/2092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</si>
</sst>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(* #,##0.00_);_(* \(#,##0.00\);_(* &quot;-&quot;_);_(@_)"/>
    <numFmt numFmtId="210" formatCode="#,##0.0000"/>
    <numFmt numFmtId="211" formatCode="#,##0.0_ ;\-#,##0.0\ "/>
    <numFmt numFmtId="212" formatCode="0.000"/>
    <numFmt numFmtId="213" formatCode="_(* #,##0.000_);_(* \(#,##0.000\);_(* &quot;-&quot;??_);_(@_)"/>
    <numFmt numFmtId="214" formatCode="_(* #,##0.0000_);_(* \(#,##0.0000\);_(* &quot;-&quot;??_);_(@_)"/>
    <numFmt numFmtId="215" formatCode="_(* #,##0.00000_);_(* \(#,##0.00000\);_(* &quot;-&quot;??_);_(@_)"/>
    <numFmt numFmtId="216" formatCode="_(* #,##0.000000_);_(* \(#,##0.000000\);_(* &quot;-&quot;??_);_(@_)"/>
    <numFmt numFmtId="217" formatCode="_(* #,##0.0000000_);_(* \(#,##0.0000000\);_(* &quot;-&quot;??_);_(@_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.5"/>
      <name val="Times New Roman"/>
      <family val="1"/>
    </font>
    <font>
      <sz val="10.7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01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2" fontId="12" fillId="0" borderId="10" xfId="0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201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201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205" fontId="13" fillId="0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 quotePrefix="1">
      <alignment horizontal="center" vertical="center"/>
    </xf>
    <xf numFmtId="204" fontId="12" fillId="0" borderId="18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204" fontId="12" fillId="0" borderId="0" xfId="0" applyNumberFormat="1" applyFont="1" applyFill="1" applyBorder="1" applyAlignment="1" quotePrefix="1">
      <alignment horizontal="left" vertical="center"/>
    </xf>
    <xf numFmtId="1" fontId="12" fillId="0" borderId="0" xfId="0" applyNumberFormat="1" applyFont="1" applyFill="1" applyAlignment="1">
      <alignment/>
    </xf>
    <xf numFmtId="0" fontId="12" fillId="0" borderId="10" xfId="53" applyFont="1" applyFill="1" applyBorder="1" applyAlignment="1">
      <alignment horizontal="left" vertical="center" wrapText="1"/>
      <protection/>
    </xf>
    <xf numFmtId="208" fontId="12" fillId="0" borderId="10" xfId="0" applyNumberFormat="1" applyFont="1" applyFill="1" applyBorder="1" applyAlignment="1">
      <alignment horizontal="center" vertical="center" wrapText="1"/>
    </xf>
    <xf numFmtId="201" fontId="12" fillId="0" borderId="10" xfId="0" applyNumberFormat="1" applyFont="1" applyFill="1" applyBorder="1" applyAlignment="1">
      <alignment vertical="center" wrapText="1"/>
    </xf>
    <xf numFmtId="208" fontId="12" fillId="0" borderId="10" xfId="0" applyNumberFormat="1" applyFont="1" applyFill="1" applyBorder="1" applyAlignment="1">
      <alignment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208" fontId="13" fillId="0" borderId="1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24" borderId="2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209" fontId="12" fillId="0" borderId="10" xfId="0" applyNumberFormat="1" applyFont="1" applyFill="1" applyBorder="1" applyAlignment="1">
      <alignment horizontal="center" vertical="center" wrapText="1"/>
    </xf>
    <xf numFmtId="210" fontId="13" fillId="0" borderId="10" xfId="0" applyNumberFormat="1" applyFont="1" applyFill="1" applyBorder="1" applyAlignment="1">
      <alignment horizontal="center" vertical="center" wrapText="1"/>
    </xf>
    <xf numFmtId="0" fontId="13" fillId="0" borderId="21" xfId="53" applyFont="1" applyFill="1" applyBorder="1" applyAlignment="1">
      <alignment horizontal="left" vertical="center" wrapText="1"/>
      <protection/>
    </xf>
    <xf numFmtId="0" fontId="13" fillId="0" borderId="21" xfId="0" applyFont="1" applyFill="1" applyBorder="1" applyAlignment="1" quotePrefix="1">
      <alignment horizontal="center" vertical="center"/>
    </xf>
    <xf numFmtId="204" fontId="12" fillId="0" borderId="10" xfId="0" applyNumberFormat="1" applyFont="1" applyFill="1" applyBorder="1" applyAlignment="1">
      <alignment horizontal="center" vertical="center" wrapText="1"/>
    </xf>
    <xf numFmtId="211" fontId="1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04" fontId="4" fillId="0" borderId="0" xfId="0" applyNumberFormat="1" applyFont="1" applyFill="1" applyBorder="1" applyAlignment="1" quotePrefix="1">
      <alignment horizontal="center" vertical="center"/>
    </xf>
    <xf numFmtId="206" fontId="13" fillId="0" borderId="10" xfId="0" applyNumberFormat="1" applyFont="1" applyFill="1" applyBorder="1" applyAlignment="1">
      <alignment vertical="center" wrapText="1"/>
    </xf>
    <xf numFmtId="206" fontId="12" fillId="0" borderId="10" xfId="0" applyNumberFormat="1" applyFont="1" applyFill="1" applyBorder="1" applyAlignment="1">
      <alignment vertical="center" wrapText="1"/>
    </xf>
    <xf numFmtId="206" fontId="12" fillId="0" borderId="16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>
      <alignment vertical="center" wrapText="1"/>
    </xf>
    <xf numFmtId="207" fontId="12" fillId="0" borderId="10" xfId="0" applyNumberFormat="1" applyFont="1" applyFill="1" applyBorder="1" applyAlignment="1">
      <alignment vertical="center" wrapText="1"/>
    </xf>
    <xf numFmtId="207" fontId="12" fillId="0" borderId="16" xfId="0" applyNumberFormat="1" applyFont="1" applyFill="1" applyBorder="1" applyAlignment="1">
      <alignment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206" fontId="13" fillId="0" borderId="0" xfId="0" applyNumberFormat="1" applyFont="1" applyFill="1" applyBorder="1" applyAlignment="1">
      <alignment vertical="center" wrapText="1"/>
    </xf>
    <xf numFmtId="206" fontId="0" fillId="0" borderId="0" xfId="0" applyNumberFormat="1" applyFill="1" applyBorder="1" applyAlignment="1">
      <alignment/>
    </xf>
    <xf numFmtId="206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201" fontId="9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205" fontId="12" fillId="0" borderId="10" xfId="0" applyNumberFormat="1" applyFont="1" applyFill="1" applyBorder="1" applyAlignment="1">
      <alignment horizontal="center" vertical="center" wrapText="1"/>
    </xf>
    <xf numFmtId="204" fontId="13" fillId="0" borderId="10" xfId="0" applyNumberFormat="1" applyFont="1" applyFill="1" applyBorder="1" applyAlignment="1">
      <alignment horizontal="center" vertical="center"/>
    </xf>
    <xf numFmtId="204" fontId="12" fillId="0" borderId="10" xfId="0" applyNumberFormat="1" applyFont="1" applyFill="1" applyBorder="1" applyAlignment="1">
      <alignment horizontal="center"/>
    </xf>
    <xf numFmtId="204" fontId="1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22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53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13" fillId="0" borderId="28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PageLayoutView="0" workbookViewId="0" topLeftCell="A1">
      <selection activeCell="E7" sqref="E7:H7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421875" style="0" customWidth="1"/>
    <col min="8" max="8" width="12.00390625" style="0" customWidth="1"/>
  </cols>
  <sheetData>
    <row r="1" spans="2:8" ht="18.75">
      <c r="B1" s="36"/>
      <c r="E1" s="180" t="s">
        <v>355</v>
      </c>
      <c r="F1" s="180"/>
      <c r="G1" s="180"/>
      <c r="H1" s="180"/>
    </row>
    <row r="2" spans="2:8" ht="18.75">
      <c r="B2" s="36"/>
      <c r="E2" s="174" t="s">
        <v>126</v>
      </c>
      <c r="F2" s="173"/>
      <c r="G2" s="173"/>
      <c r="H2" s="173"/>
    </row>
    <row r="3" spans="2:8" ht="18.75">
      <c r="B3" s="36"/>
      <c r="E3" s="172" t="s">
        <v>359</v>
      </c>
      <c r="F3" s="172"/>
      <c r="G3" s="172"/>
      <c r="H3" s="172"/>
    </row>
    <row r="4" spans="2:8" ht="18.75">
      <c r="B4" s="36"/>
      <c r="E4" s="180" t="s">
        <v>358</v>
      </c>
      <c r="F4" s="180"/>
      <c r="G4" s="180"/>
      <c r="H4" s="180"/>
    </row>
    <row r="5" spans="2:8" ht="18.75">
      <c r="B5" s="36"/>
      <c r="E5" s="172" t="s">
        <v>356</v>
      </c>
      <c r="F5" s="172"/>
      <c r="G5" s="172"/>
      <c r="H5" s="172"/>
    </row>
    <row r="6" spans="2:8" ht="18.75">
      <c r="B6" s="36"/>
      <c r="E6" s="172" t="s">
        <v>357</v>
      </c>
      <c r="F6" s="172"/>
      <c r="G6" s="172"/>
      <c r="H6" s="172"/>
    </row>
    <row r="7" spans="2:8" ht="18.75">
      <c r="B7" s="36"/>
      <c r="E7" s="180" t="s">
        <v>360</v>
      </c>
      <c r="F7" s="180"/>
      <c r="G7" s="180"/>
      <c r="H7" s="180"/>
    </row>
    <row r="8" ht="12.75">
      <c r="B8" s="36"/>
    </row>
    <row r="9" spans="2:8" ht="20.25" customHeight="1">
      <c r="B9" s="72"/>
      <c r="C9" s="155"/>
      <c r="D9" s="155"/>
      <c r="E9" s="155"/>
      <c r="F9" s="155"/>
      <c r="G9" s="155"/>
      <c r="H9" s="155"/>
    </row>
    <row r="10" spans="2:8" ht="20.25" customHeight="1">
      <c r="B10" s="185" t="s">
        <v>160</v>
      </c>
      <c r="C10" s="185"/>
      <c r="D10" s="185"/>
      <c r="E10" s="185"/>
      <c r="F10" s="185"/>
      <c r="G10" s="185"/>
      <c r="H10" s="185"/>
    </row>
    <row r="11" spans="2:8" ht="20.25" customHeight="1">
      <c r="B11" s="72"/>
      <c r="C11" s="155"/>
      <c r="D11" s="155"/>
      <c r="E11" s="155"/>
      <c r="F11" s="155"/>
      <c r="G11" s="155"/>
      <c r="H11" s="155"/>
    </row>
    <row r="12" spans="2:8" ht="20.25" customHeight="1" thickBot="1">
      <c r="B12" s="72"/>
      <c r="C12" s="155"/>
      <c r="D12" s="155"/>
      <c r="E12" s="155"/>
      <c r="F12" s="155"/>
      <c r="G12" s="155"/>
      <c r="H12" s="155"/>
    </row>
    <row r="13" spans="2:8" ht="15.75">
      <c r="B13" s="156"/>
      <c r="C13" s="156"/>
      <c r="D13" s="157"/>
      <c r="E13" s="157"/>
      <c r="F13" s="157"/>
      <c r="G13" s="181" t="s">
        <v>127</v>
      </c>
      <c r="H13" s="182"/>
    </row>
    <row r="14" spans="2:8" ht="19.5" thickBot="1">
      <c r="B14" s="158"/>
      <c r="C14" s="72"/>
      <c r="D14" s="72"/>
      <c r="E14" s="72"/>
      <c r="F14" s="156" t="s">
        <v>124</v>
      </c>
      <c r="G14" s="183">
        <v>2023</v>
      </c>
      <c r="H14" s="184"/>
    </row>
    <row r="15" spans="2:8" ht="21.75" customHeight="1" thickBot="1">
      <c r="B15" s="159" t="s">
        <v>128</v>
      </c>
      <c r="C15" s="160"/>
      <c r="D15" s="160"/>
      <c r="E15" s="160"/>
      <c r="F15" s="161" t="s">
        <v>159</v>
      </c>
      <c r="G15" s="162"/>
      <c r="H15" s="163">
        <v>41556703</v>
      </c>
    </row>
    <row r="16" spans="2:8" ht="32.25" thickBot="1">
      <c r="B16" s="164" t="s">
        <v>129</v>
      </c>
      <c r="C16" s="165"/>
      <c r="D16" s="165"/>
      <c r="E16" s="165"/>
      <c r="F16" s="166" t="s">
        <v>130</v>
      </c>
      <c r="G16" s="167">
        <v>150</v>
      </c>
      <c r="H16" s="163"/>
    </row>
    <row r="17" spans="2:8" ht="21.75" customHeight="1" thickBot="1">
      <c r="B17" s="164" t="s">
        <v>131</v>
      </c>
      <c r="C17" s="165"/>
      <c r="D17" s="165"/>
      <c r="E17" s="165"/>
      <c r="F17" s="166" t="s">
        <v>132</v>
      </c>
      <c r="G17" s="167" t="s">
        <v>168</v>
      </c>
      <c r="H17" s="163"/>
    </row>
    <row r="18" spans="2:8" ht="32.25" thickBot="1">
      <c r="B18" s="164" t="s">
        <v>133</v>
      </c>
      <c r="C18" s="178" t="s">
        <v>169</v>
      </c>
      <c r="D18" s="179"/>
      <c r="E18" s="179"/>
      <c r="F18" s="166" t="s">
        <v>134</v>
      </c>
      <c r="G18" s="167"/>
      <c r="H18" s="163"/>
    </row>
    <row r="19" spans="2:8" ht="32.25" customHeight="1" thickBot="1">
      <c r="B19" s="164" t="s">
        <v>135</v>
      </c>
      <c r="C19" s="165"/>
      <c r="D19" s="165"/>
      <c r="E19" s="165"/>
      <c r="F19" s="168"/>
      <c r="G19" s="168"/>
      <c r="H19" s="169"/>
    </row>
    <row r="20" spans="2:8" ht="21.75" customHeight="1" thickBot="1">
      <c r="B20" s="164" t="s">
        <v>136</v>
      </c>
      <c r="C20" s="170" t="s">
        <v>170</v>
      </c>
      <c r="D20" s="165"/>
      <c r="E20" s="165"/>
      <c r="F20" s="168"/>
      <c r="G20" s="168"/>
      <c r="H20" s="169"/>
    </row>
    <row r="21" spans="2:8" ht="21.75" customHeight="1" thickBot="1">
      <c r="B21" s="164" t="s">
        <v>137</v>
      </c>
      <c r="C21" s="165">
        <v>35</v>
      </c>
      <c r="D21" s="171"/>
      <c r="E21" s="171"/>
      <c r="F21" s="165"/>
      <c r="G21" s="168"/>
      <c r="H21" s="169"/>
    </row>
    <row r="22" spans="2:8" ht="21.75" customHeight="1" thickBot="1">
      <c r="B22" s="39" t="s">
        <v>138</v>
      </c>
      <c r="C22" s="40" t="s">
        <v>171</v>
      </c>
      <c r="D22" s="40"/>
      <c r="E22" s="40"/>
      <c r="F22" s="40"/>
      <c r="G22" s="40"/>
      <c r="H22" s="38"/>
    </row>
    <row r="23" spans="2:8" ht="21.75" customHeight="1" thickBot="1">
      <c r="B23" s="39" t="s">
        <v>139</v>
      </c>
      <c r="C23" s="41"/>
      <c r="D23" s="41" t="s">
        <v>172</v>
      </c>
      <c r="E23" s="41"/>
      <c r="F23" s="41"/>
      <c r="G23" s="41"/>
      <c r="H23" s="42"/>
    </row>
    <row r="24" spans="3:8" ht="15.75">
      <c r="C24" s="41"/>
      <c r="D24" s="41"/>
      <c r="E24" s="41"/>
      <c r="F24" s="41"/>
      <c r="G24" s="41"/>
      <c r="H24" s="41"/>
    </row>
    <row r="25" spans="2:8" ht="16.5">
      <c r="B25" s="45" t="s">
        <v>140</v>
      </c>
      <c r="D25" s="73" t="s">
        <v>173</v>
      </c>
      <c r="F25" s="34" t="s">
        <v>174</v>
      </c>
      <c r="H25" s="34"/>
    </row>
    <row r="26" spans="2:8" ht="15.75">
      <c r="B26" s="34"/>
      <c r="C26" s="34"/>
      <c r="D26" s="34"/>
      <c r="E26" s="34"/>
      <c r="F26" s="37"/>
      <c r="G26" s="34"/>
      <c r="H26" s="34"/>
    </row>
    <row r="27" spans="2:8" ht="12.75">
      <c r="B27" s="43"/>
      <c r="C27" s="43"/>
      <c r="D27" s="43"/>
      <c r="E27" s="43"/>
      <c r="F27" s="43"/>
      <c r="G27" s="43"/>
      <c r="H27" s="43"/>
    </row>
    <row r="28" ht="16.5">
      <c r="B28" s="44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</sheetData>
  <sheetProtection/>
  <mergeCells count="7">
    <mergeCell ref="C18:E18"/>
    <mergeCell ref="E1:H1"/>
    <mergeCell ref="E7:H7"/>
    <mergeCell ref="G13:H13"/>
    <mergeCell ref="G14:H14"/>
    <mergeCell ref="B10:H10"/>
    <mergeCell ref="E4:H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29.8515625" style="2" customWidth="1"/>
    <col min="2" max="2" width="7.28125" style="2" customWidth="1"/>
    <col min="3" max="3" width="7.140625" style="2" customWidth="1"/>
    <col min="4" max="4" width="8.28125" style="2" customWidth="1"/>
    <col min="5" max="5" width="9.00390625" style="2" customWidth="1"/>
    <col min="6" max="9" width="7.421875" style="2" bestFit="1" customWidth="1"/>
    <col min="10" max="16384" width="9.140625" style="2" customWidth="1"/>
  </cols>
  <sheetData>
    <row r="1" spans="1:9" ht="20.25">
      <c r="A1" s="187" t="s">
        <v>175</v>
      </c>
      <c r="B1" s="187"/>
      <c r="C1" s="187"/>
      <c r="D1" s="187"/>
      <c r="E1" s="187"/>
      <c r="F1" s="187"/>
      <c r="G1" s="187"/>
      <c r="H1" s="187"/>
      <c r="I1" s="187"/>
    </row>
    <row r="2" spans="7:9" ht="15.75">
      <c r="G2" s="188" t="s">
        <v>125</v>
      </c>
      <c r="H2" s="188"/>
      <c r="I2" s="188"/>
    </row>
    <row r="3" spans="1:9" ht="15.75">
      <c r="A3" s="189" t="s">
        <v>0</v>
      </c>
      <c r="B3" s="189"/>
      <c r="C3" s="189"/>
      <c r="D3" s="189"/>
      <c r="E3" s="189"/>
      <c r="F3" s="189"/>
      <c r="G3" s="189"/>
      <c r="H3" s="189"/>
      <c r="I3" s="189"/>
    </row>
    <row r="4" spans="1:9" ht="15.75">
      <c r="A4" s="1"/>
      <c r="B4" s="3"/>
      <c r="C4" s="1"/>
      <c r="D4" s="1"/>
      <c r="E4" s="3"/>
      <c r="F4" s="1"/>
      <c r="G4" s="1"/>
      <c r="H4" s="1"/>
      <c r="I4" s="1"/>
    </row>
    <row r="5" spans="1:9" ht="15" customHeight="1">
      <c r="A5" s="190" t="s">
        <v>1</v>
      </c>
      <c r="B5" s="191" t="s">
        <v>2</v>
      </c>
      <c r="C5" s="191" t="s">
        <v>176</v>
      </c>
      <c r="D5" s="192" t="s">
        <v>177</v>
      </c>
      <c r="E5" s="192" t="s">
        <v>178</v>
      </c>
      <c r="F5" s="191" t="s">
        <v>3</v>
      </c>
      <c r="G5" s="191"/>
      <c r="H5" s="191"/>
      <c r="I5" s="191"/>
    </row>
    <row r="6" spans="1:9" ht="76.5" customHeight="1">
      <c r="A6" s="190"/>
      <c r="B6" s="191"/>
      <c r="C6" s="191"/>
      <c r="D6" s="192"/>
      <c r="E6" s="192"/>
      <c r="F6" s="52" t="s">
        <v>4</v>
      </c>
      <c r="G6" s="52" t="s">
        <v>5</v>
      </c>
      <c r="H6" s="52" t="s">
        <v>6</v>
      </c>
      <c r="I6" s="52" t="s">
        <v>7</v>
      </c>
    </row>
    <row r="7" spans="1:9" s="10" customFormat="1" ht="12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74" t="s">
        <v>8</v>
      </c>
      <c r="B8" s="74"/>
      <c r="C8" s="74"/>
      <c r="D8" s="74"/>
      <c r="E8" s="6"/>
      <c r="F8" s="6"/>
      <c r="G8" s="6"/>
      <c r="H8" s="6"/>
      <c r="I8" s="6"/>
    </row>
    <row r="9" spans="1:9" ht="25.5">
      <c r="A9" s="75" t="s">
        <v>9</v>
      </c>
      <c r="B9" s="81">
        <v>1000</v>
      </c>
      <c r="C9" s="90"/>
      <c r="D9" s="90"/>
      <c r="E9" s="7"/>
      <c r="F9" s="7"/>
      <c r="G9" s="7"/>
      <c r="H9" s="7"/>
      <c r="I9" s="7"/>
    </row>
    <row r="10" spans="1:9" ht="25.5">
      <c r="A10" s="75" t="s">
        <v>10</v>
      </c>
      <c r="B10" s="81">
        <v>1010</v>
      </c>
      <c r="C10" s="90">
        <f>C11+C12+C13+C14+C15+C16+C17+C18</f>
        <v>0</v>
      </c>
      <c r="D10" s="90">
        <f>D11+D12+D13+D14+D15+D16+D17+D18</f>
        <v>0</v>
      </c>
      <c r="E10" s="90">
        <f>E11+E12+E13+E14+E15+E16+E17+E18</f>
        <v>0</v>
      </c>
      <c r="F10" s="7"/>
      <c r="G10" s="7"/>
      <c r="H10" s="7"/>
      <c r="I10" s="7"/>
    </row>
    <row r="11" spans="1:9" ht="25.5">
      <c r="A11" s="75" t="s">
        <v>11</v>
      </c>
      <c r="B11" s="54">
        <v>1011</v>
      </c>
      <c r="C11" s="90"/>
      <c r="D11" s="90"/>
      <c r="E11" s="7"/>
      <c r="F11" s="7"/>
      <c r="G11" s="7"/>
      <c r="H11" s="7"/>
      <c r="I11" s="7"/>
    </row>
    <row r="12" spans="1:9" ht="15">
      <c r="A12" s="75" t="s">
        <v>12</v>
      </c>
      <c r="B12" s="54">
        <v>1012</v>
      </c>
      <c r="C12" s="90"/>
      <c r="D12" s="90"/>
      <c r="E12" s="7"/>
      <c r="F12" s="7"/>
      <c r="G12" s="7"/>
      <c r="H12" s="7"/>
      <c r="I12" s="7"/>
    </row>
    <row r="13" spans="1:9" ht="15">
      <c r="A13" s="75" t="s">
        <v>13</v>
      </c>
      <c r="B13" s="54">
        <v>1013</v>
      </c>
      <c r="C13" s="90"/>
      <c r="D13" s="90"/>
      <c r="E13" s="7"/>
      <c r="F13" s="7"/>
      <c r="G13" s="7"/>
      <c r="H13" s="7"/>
      <c r="I13" s="7"/>
    </row>
    <row r="14" spans="1:9" ht="15">
      <c r="A14" s="75" t="s">
        <v>14</v>
      </c>
      <c r="B14" s="54">
        <v>1014</v>
      </c>
      <c r="C14" s="90"/>
      <c r="D14" s="90"/>
      <c r="E14" s="7"/>
      <c r="F14" s="7"/>
      <c r="G14" s="7"/>
      <c r="H14" s="7"/>
      <c r="I14" s="7"/>
    </row>
    <row r="15" spans="1:9" ht="15">
      <c r="A15" s="75" t="s">
        <v>15</v>
      </c>
      <c r="B15" s="54">
        <v>1015</v>
      </c>
      <c r="C15" s="90"/>
      <c r="D15" s="90"/>
      <c r="E15" s="7"/>
      <c r="F15" s="7"/>
      <c r="G15" s="7"/>
      <c r="H15" s="7"/>
      <c r="I15" s="7"/>
    </row>
    <row r="16" spans="1:9" ht="63.75">
      <c r="A16" s="75" t="s">
        <v>16</v>
      </c>
      <c r="B16" s="54">
        <v>1016</v>
      </c>
      <c r="C16" s="90"/>
      <c r="D16" s="90"/>
      <c r="E16" s="7"/>
      <c r="F16" s="7"/>
      <c r="G16" s="7"/>
      <c r="H16" s="7"/>
      <c r="I16" s="7"/>
    </row>
    <row r="17" spans="1:9" ht="25.5">
      <c r="A17" s="75" t="s">
        <v>17</v>
      </c>
      <c r="B17" s="54">
        <v>1017</v>
      </c>
      <c r="C17" s="90"/>
      <c r="D17" s="90"/>
      <c r="E17" s="7"/>
      <c r="F17" s="7"/>
      <c r="G17" s="7"/>
      <c r="H17" s="7"/>
      <c r="I17" s="7"/>
    </row>
    <row r="18" spans="1:9" ht="15">
      <c r="A18" s="75" t="s">
        <v>18</v>
      </c>
      <c r="B18" s="54">
        <v>1018</v>
      </c>
      <c r="C18" s="90"/>
      <c r="D18" s="90"/>
      <c r="E18" s="7"/>
      <c r="F18" s="7"/>
      <c r="G18" s="7"/>
      <c r="H18" s="7"/>
      <c r="I18" s="7"/>
    </row>
    <row r="19" spans="1:9" ht="15">
      <c r="A19" s="74" t="s">
        <v>19</v>
      </c>
      <c r="B19" s="91">
        <v>1020</v>
      </c>
      <c r="C19" s="92">
        <f aca="true" t="shared" si="0" ref="C19:I19">C9-C10</f>
        <v>0</v>
      </c>
      <c r="D19" s="92">
        <f t="shared" si="0"/>
        <v>0</v>
      </c>
      <c r="E19" s="92">
        <f t="shared" si="0"/>
        <v>0</v>
      </c>
      <c r="F19" s="92">
        <f t="shared" si="0"/>
        <v>0</v>
      </c>
      <c r="G19" s="92">
        <f t="shared" si="0"/>
        <v>0</v>
      </c>
      <c r="H19" s="92">
        <f t="shared" si="0"/>
        <v>0</v>
      </c>
      <c r="I19" s="92">
        <f t="shared" si="0"/>
        <v>0</v>
      </c>
    </row>
    <row r="20" spans="1:9" ht="15">
      <c r="A20" s="74" t="s">
        <v>179</v>
      </c>
      <c r="B20" s="91">
        <v>1030</v>
      </c>
      <c r="C20" s="97">
        <f aca="true" t="shared" si="1" ref="C20:I20">C21+C22+C23+C24+C25+C26+C27+C28+C29+C30+C31+C32+C33+C34+C35+C36+C37+C38+C39+C40+C41+C42</f>
        <v>6921.8</v>
      </c>
      <c r="D20" s="85">
        <f t="shared" si="1"/>
        <v>9343</v>
      </c>
      <c r="E20" s="85">
        <f>E21+E22+E23+E24+E25+E26+E27+E28+E29+E30+E31+E32+E33+E34+E35+E36+E37+E38+E39+E40+E41+E42</f>
        <v>10024</v>
      </c>
      <c r="F20" s="85">
        <f>F21+F22+F23+F24+F25+F26+F27+F28+F29+F30+F31+F32+F33+F34+F35+F36+F37+F38+F39+F40+F41+F42</f>
        <v>2494</v>
      </c>
      <c r="G20" s="85">
        <f t="shared" si="1"/>
        <v>2493</v>
      </c>
      <c r="H20" s="85">
        <f t="shared" si="1"/>
        <v>2183</v>
      </c>
      <c r="I20" s="85">
        <f t="shared" si="1"/>
        <v>2854</v>
      </c>
    </row>
    <row r="21" spans="1:9" ht="25.5">
      <c r="A21" s="75" t="s">
        <v>20</v>
      </c>
      <c r="B21" s="81">
        <v>1031</v>
      </c>
      <c r="C21" s="94"/>
      <c r="D21" s="83"/>
      <c r="E21" s="83"/>
      <c r="F21" s="83"/>
      <c r="G21" s="83"/>
      <c r="H21" s="83"/>
      <c r="I21" s="83"/>
    </row>
    <row r="22" spans="1:9" ht="25.5">
      <c r="A22" s="75" t="s">
        <v>21</v>
      </c>
      <c r="B22" s="81">
        <v>1032</v>
      </c>
      <c r="C22" s="94"/>
      <c r="D22" s="83"/>
      <c r="E22" s="83"/>
      <c r="F22" s="83"/>
      <c r="G22" s="83"/>
      <c r="H22" s="83"/>
      <c r="I22" s="83"/>
    </row>
    <row r="23" spans="1:9" ht="15">
      <c r="A23" s="75" t="s">
        <v>22</v>
      </c>
      <c r="B23" s="81">
        <v>1033</v>
      </c>
      <c r="C23" s="94"/>
      <c r="D23" s="83"/>
      <c r="E23" s="83"/>
      <c r="F23" s="83"/>
      <c r="G23" s="83"/>
      <c r="H23" s="83"/>
      <c r="I23" s="83"/>
    </row>
    <row r="24" spans="1:9" ht="15">
      <c r="A24" s="75" t="s">
        <v>23</v>
      </c>
      <c r="B24" s="81">
        <v>1034</v>
      </c>
      <c r="C24" s="94"/>
      <c r="D24" s="83"/>
      <c r="E24" s="83"/>
      <c r="F24" s="83"/>
      <c r="G24" s="83"/>
      <c r="H24" s="83"/>
      <c r="I24" s="83"/>
    </row>
    <row r="25" spans="1:9" ht="15">
      <c r="A25" s="75" t="s">
        <v>24</v>
      </c>
      <c r="B25" s="81">
        <v>1035</v>
      </c>
      <c r="C25" s="94"/>
      <c r="D25" s="83"/>
      <c r="E25" s="83"/>
      <c r="F25" s="83"/>
      <c r="G25" s="83"/>
      <c r="H25" s="83"/>
      <c r="I25" s="83"/>
    </row>
    <row r="26" spans="1:9" ht="15">
      <c r="A26" s="75" t="s">
        <v>25</v>
      </c>
      <c r="B26" s="81">
        <v>1036</v>
      </c>
      <c r="C26" s="94"/>
      <c r="D26" s="83">
        <v>8</v>
      </c>
      <c r="E26" s="83">
        <v>8</v>
      </c>
      <c r="F26" s="83">
        <v>2</v>
      </c>
      <c r="G26" s="83">
        <v>2</v>
      </c>
      <c r="H26" s="83">
        <v>2</v>
      </c>
      <c r="I26" s="83">
        <v>2</v>
      </c>
    </row>
    <row r="27" spans="1:9" ht="15">
      <c r="A27" s="75" t="s">
        <v>26</v>
      </c>
      <c r="B27" s="81">
        <v>1037</v>
      </c>
      <c r="C27" s="151">
        <v>6.3</v>
      </c>
      <c r="D27" s="83">
        <v>8</v>
      </c>
      <c r="E27" s="83">
        <v>8</v>
      </c>
      <c r="F27" s="83">
        <v>2</v>
      </c>
      <c r="G27" s="83">
        <v>2</v>
      </c>
      <c r="H27" s="83">
        <v>2</v>
      </c>
      <c r="I27" s="83">
        <v>2</v>
      </c>
    </row>
    <row r="28" spans="1:9" ht="15">
      <c r="A28" s="75" t="s">
        <v>27</v>
      </c>
      <c r="B28" s="81">
        <v>1038</v>
      </c>
      <c r="C28" s="151">
        <v>4291</v>
      </c>
      <c r="D28" s="83">
        <v>4712</v>
      </c>
      <c r="E28" s="83">
        <f>4712+558</f>
        <v>5270</v>
      </c>
      <c r="F28" s="83">
        <v>1178</v>
      </c>
      <c r="G28" s="83">
        <v>1178</v>
      </c>
      <c r="H28" s="83">
        <v>1178</v>
      </c>
      <c r="I28" s="83">
        <f>1178+558</f>
        <v>1736</v>
      </c>
    </row>
    <row r="29" spans="1:9" ht="15">
      <c r="A29" s="75" t="s">
        <v>28</v>
      </c>
      <c r="B29" s="81">
        <v>1039</v>
      </c>
      <c r="C29" s="151">
        <v>880.3</v>
      </c>
      <c r="D29" s="83">
        <v>1037</v>
      </c>
      <c r="E29" s="83">
        <f>1037+123</f>
        <v>1160</v>
      </c>
      <c r="F29" s="83">
        <v>259</v>
      </c>
      <c r="G29" s="83">
        <v>259</v>
      </c>
      <c r="H29" s="83">
        <v>259</v>
      </c>
      <c r="I29" s="83">
        <f>260+123</f>
        <v>383</v>
      </c>
    </row>
    <row r="30" spans="1:9" ht="38.25">
      <c r="A30" s="75" t="s">
        <v>180</v>
      </c>
      <c r="B30" s="81">
        <v>1040</v>
      </c>
      <c r="C30" s="151">
        <v>620.7</v>
      </c>
      <c r="D30" s="83">
        <v>1131</v>
      </c>
      <c r="E30" s="83">
        <v>1131</v>
      </c>
      <c r="F30" s="83">
        <v>283</v>
      </c>
      <c r="G30" s="83">
        <v>283</v>
      </c>
      <c r="H30" s="83">
        <v>283</v>
      </c>
      <c r="I30" s="83">
        <v>282</v>
      </c>
    </row>
    <row r="31" spans="1:9" ht="51">
      <c r="A31" s="75" t="s">
        <v>29</v>
      </c>
      <c r="B31" s="81">
        <v>1041</v>
      </c>
      <c r="C31" s="151"/>
      <c r="D31" s="83"/>
      <c r="E31" s="83"/>
      <c r="F31" s="83"/>
      <c r="G31" s="83"/>
      <c r="H31" s="83"/>
      <c r="I31" s="83"/>
    </row>
    <row r="32" spans="1:9" ht="38.25">
      <c r="A32" s="75" t="s">
        <v>30</v>
      </c>
      <c r="B32" s="81">
        <v>1042</v>
      </c>
      <c r="C32" s="151"/>
      <c r="D32" s="83"/>
      <c r="E32" s="83"/>
      <c r="F32" s="83"/>
      <c r="G32" s="83"/>
      <c r="H32" s="83"/>
      <c r="I32" s="83"/>
    </row>
    <row r="33" spans="1:9" ht="27.75" customHeight="1">
      <c r="A33" s="75" t="s">
        <v>31</v>
      </c>
      <c r="B33" s="81">
        <v>1043</v>
      </c>
      <c r="C33" s="151"/>
      <c r="D33" s="83"/>
      <c r="E33" s="83"/>
      <c r="F33" s="83"/>
      <c r="G33" s="83"/>
      <c r="H33" s="83"/>
      <c r="I33" s="83"/>
    </row>
    <row r="34" spans="1:9" ht="15">
      <c r="A34" s="75" t="s">
        <v>32</v>
      </c>
      <c r="B34" s="81">
        <v>1044</v>
      </c>
      <c r="C34" s="151"/>
      <c r="D34" s="83"/>
      <c r="E34" s="83"/>
      <c r="F34" s="83"/>
      <c r="G34" s="83"/>
      <c r="H34" s="83"/>
      <c r="I34" s="83"/>
    </row>
    <row r="35" spans="1:9" ht="25.5">
      <c r="A35" s="75" t="s">
        <v>33</v>
      </c>
      <c r="B35" s="81">
        <v>1045</v>
      </c>
      <c r="C35" s="151"/>
      <c r="D35" s="83"/>
      <c r="E35" s="83"/>
      <c r="F35" s="83"/>
      <c r="G35" s="83"/>
      <c r="H35" s="83"/>
      <c r="I35" s="83"/>
    </row>
    <row r="36" spans="1:9" ht="15">
      <c r="A36" s="75" t="s">
        <v>34</v>
      </c>
      <c r="B36" s="81">
        <v>1046</v>
      </c>
      <c r="C36" s="151"/>
      <c r="D36" s="83"/>
      <c r="E36" s="83"/>
      <c r="F36" s="83"/>
      <c r="G36" s="83"/>
      <c r="H36" s="83"/>
      <c r="I36" s="83"/>
    </row>
    <row r="37" spans="1:9" ht="15">
      <c r="A37" s="75" t="s">
        <v>35</v>
      </c>
      <c r="B37" s="81">
        <v>1047</v>
      </c>
      <c r="C37" s="151"/>
      <c r="D37" s="83"/>
      <c r="E37" s="83"/>
      <c r="F37" s="83"/>
      <c r="G37" s="83"/>
      <c r="H37" s="83"/>
      <c r="I37" s="83"/>
    </row>
    <row r="38" spans="1:9" ht="25.5" customHeight="1">
      <c r="A38" s="75" t="s">
        <v>36</v>
      </c>
      <c r="B38" s="81">
        <v>1048</v>
      </c>
      <c r="C38" s="151"/>
      <c r="D38" s="83"/>
      <c r="E38" s="83"/>
      <c r="F38" s="83"/>
      <c r="G38" s="83"/>
      <c r="H38" s="83"/>
      <c r="I38" s="83"/>
    </row>
    <row r="39" spans="1:9" ht="25.5">
      <c r="A39" s="75" t="s">
        <v>37</v>
      </c>
      <c r="B39" s="81">
        <v>1049</v>
      </c>
      <c r="C39" s="151"/>
      <c r="D39" s="83"/>
      <c r="E39" s="83"/>
      <c r="F39" s="83"/>
      <c r="G39" s="83"/>
      <c r="H39" s="83"/>
      <c r="I39" s="83"/>
    </row>
    <row r="40" spans="1:9" ht="51">
      <c r="A40" s="75" t="s">
        <v>38</v>
      </c>
      <c r="B40" s="81">
        <v>1050</v>
      </c>
      <c r="C40" s="151"/>
      <c r="D40" s="83"/>
      <c r="E40" s="83"/>
      <c r="F40" s="83"/>
      <c r="G40" s="83"/>
      <c r="H40" s="83"/>
      <c r="I40" s="83"/>
    </row>
    <row r="41" spans="1:9" ht="25.5">
      <c r="A41" s="75" t="s">
        <v>39</v>
      </c>
      <c r="B41" s="95" t="s">
        <v>40</v>
      </c>
      <c r="C41" s="151"/>
      <c r="D41" s="83"/>
      <c r="E41" s="83"/>
      <c r="F41" s="83"/>
      <c r="G41" s="83"/>
      <c r="H41" s="83"/>
      <c r="I41" s="83"/>
    </row>
    <row r="42" spans="1:9" ht="25.5">
      <c r="A42" s="74" t="s">
        <v>181</v>
      </c>
      <c r="B42" s="91">
        <v>1051</v>
      </c>
      <c r="C42" s="97">
        <f>C43+C44+C45+C46+C47+C48+C49++C50+C51+C52+C53+C54+C56+C57+C58+C59+C60+C61+C62</f>
        <v>1123.5</v>
      </c>
      <c r="D42" s="96">
        <f>D43+D44+D45+D46+D47+D48+D49++D50+D51+D52+D53+D54+D55+D56+D57+D58</f>
        <v>2447</v>
      </c>
      <c r="E42" s="96">
        <f>E43+E44+E45+E46+E47+E48+E49++E50+E51+E52+E53+E54+E55+E56+E57+E58+E59+E60+E61+E62</f>
        <v>2447</v>
      </c>
      <c r="F42" s="96">
        <f>F43+F44+F45+F46+F47+F48+F49++F50+F51+F52+F53+F54+F55+F56+F57+F58+F59+F60+F61+F62</f>
        <v>770</v>
      </c>
      <c r="G42" s="96">
        <f>G43+G44+G45+G46+G47+G48+G49++G50+G51+G52+G53+G54+G55+G56+G57+G58+G59+G60+G61+G62</f>
        <v>769</v>
      </c>
      <c r="H42" s="96">
        <f>H43+H44+H45+H46+H47+H48+H49++H50+H51+H52+H53+H54+H55+H56+H57+H58+H59+H60+H61+H62</f>
        <v>459</v>
      </c>
      <c r="I42" s="96">
        <f>I43+I44+I45+I46+I47+I48+I49++I50+I51+I52+I53+I54+I55+I56+I57+I58+I59+I60+I61+I62</f>
        <v>449</v>
      </c>
    </row>
    <row r="43" spans="1:9" ht="15">
      <c r="A43" s="75" t="s">
        <v>182</v>
      </c>
      <c r="B43" s="81" t="s">
        <v>241</v>
      </c>
      <c r="C43" s="151">
        <v>357.1</v>
      </c>
      <c r="D43" s="83">
        <v>1310</v>
      </c>
      <c r="E43" s="83">
        <f>1926+16-E44+28-37</f>
        <v>1310</v>
      </c>
      <c r="F43" s="83">
        <f>336-10</f>
        <v>326</v>
      </c>
      <c r="G43" s="83">
        <f>337-9</f>
        <v>328</v>
      </c>
      <c r="H43" s="83">
        <f>337-9</f>
        <v>328</v>
      </c>
      <c r="I43" s="83">
        <f>337-9</f>
        <v>328</v>
      </c>
    </row>
    <row r="44" spans="1:9" ht="25.5">
      <c r="A44" s="75" t="s">
        <v>183</v>
      </c>
      <c r="B44" s="81" t="s">
        <v>242</v>
      </c>
      <c r="C44" s="151">
        <v>486.3</v>
      </c>
      <c r="D44" s="83">
        <v>623</v>
      </c>
      <c r="E44" s="83">
        <v>623</v>
      </c>
      <c r="F44" s="83">
        <v>311</v>
      </c>
      <c r="G44" s="83">
        <v>312</v>
      </c>
      <c r="H44" s="83"/>
      <c r="I44" s="83"/>
    </row>
    <row r="45" spans="1:9" ht="15">
      <c r="A45" s="75" t="s">
        <v>184</v>
      </c>
      <c r="B45" s="81" t="s">
        <v>243</v>
      </c>
      <c r="C45" s="151">
        <v>9.6</v>
      </c>
      <c r="D45" s="83">
        <v>14</v>
      </c>
      <c r="E45" s="83">
        <v>14</v>
      </c>
      <c r="F45" s="83">
        <v>7</v>
      </c>
      <c r="G45" s="83"/>
      <c r="H45" s="83">
        <v>7</v>
      </c>
      <c r="I45" s="83"/>
    </row>
    <row r="46" spans="1:9" ht="15">
      <c r="A46" s="75" t="s">
        <v>185</v>
      </c>
      <c r="B46" s="81" t="s">
        <v>244</v>
      </c>
      <c r="C46" s="151">
        <v>5.6</v>
      </c>
      <c r="D46" s="83">
        <v>16</v>
      </c>
      <c r="E46" s="83">
        <v>16</v>
      </c>
      <c r="F46" s="83">
        <v>4</v>
      </c>
      <c r="G46" s="83">
        <v>4</v>
      </c>
      <c r="H46" s="83">
        <v>4</v>
      </c>
      <c r="I46" s="83">
        <v>4</v>
      </c>
    </row>
    <row r="47" spans="1:9" ht="13.5" customHeight="1">
      <c r="A47" s="75" t="s">
        <v>186</v>
      </c>
      <c r="B47" s="81" t="s">
        <v>245</v>
      </c>
      <c r="C47" s="151">
        <v>15</v>
      </c>
      <c r="D47" s="83">
        <v>118</v>
      </c>
      <c r="E47" s="83">
        <v>118</v>
      </c>
      <c r="F47" s="83">
        <v>29</v>
      </c>
      <c r="G47" s="83">
        <v>30</v>
      </c>
      <c r="H47" s="83">
        <v>30</v>
      </c>
      <c r="I47" s="83">
        <v>29</v>
      </c>
    </row>
    <row r="48" spans="1:9" ht="13.5" customHeight="1">
      <c r="A48" s="75" t="s">
        <v>187</v>
      </c>
      <c r="B48" s="81" t="s">
        <v>246</v>
      </c>
      <c r="C48" s="151">
        <v>7.2</v>
      </c>
      <c r="D48" s="83">
        <v>27</v>
      </c>
      <c r="E48" s="83">
        <v>27</v>
      </c>
      <c r="F48" s="83">
        <v>6</v>
      </c>
      <c r="G48" s="83">
        <v>8</v>
      </c>
      <c r="H48" s="83">
        <v>7</v>
      </c>
      <c r="I48" s="83">
        <v>6</v>
      </c>
    </row>
    <row r="49" spans="1:9" ht="15">
      <c r="A49" s="75" t="s">
        <v>188</v>
      </c>
      <c r="B49" s="81" t="s">
        <v>247</v>
      </c>
      <c r="C49" s="151">
        <v>129.6</v>
      </c>
      <c r="D49" s="83">
        <v>326</v>
      </c>
      <c r="E49" s="83">
        <f>289+37</f>
        <v>326</v>
      </c>
      <c r="F49" s="83">
        <f>72+10</f>
        <v>82</v>
      </c>
      <c r="G49" s="83">
        <f>73+9</f>
        <v>82</v>
      </c>
      <c r="H49" s="83">
        <f>72+9</f>
        <v>81</v>
      </c>
      <c r="I49" s="83">
        <f>72+9</f>
        <v>81</v>
      </c>
    </row>
    <row r="50" spans="1:9" ht="25.5">
      <c r="A50" s="75" t="s">
        <v>189</v>
      </c>
      <c r="B50" s="81" t="s">
        <v>248</v>
      </c>
      <c r="C50" s="151">
        <v>1.8</v>
      </c>
      <c r="D50" s="83">
        <v>2</v>
      </c>
      <c r="E50" s="83">
        <v>2</v>
      </c>
      <c r="F50" s="83">
        <v>1</v>
      </c>
      <c r="G50" s="83"/>
      <c r="H50" s="83">
        <v>1</v>
      </c>
      <c r="I50" s="83"/>
    </row>
    <row r="51" spans="1:9" ht="25.5">
      <c r="A51" s="75" t="s">
        <v>190</v>
      </c>
      <c r="B51" s="81" t="s">
        <v>249</v>
      </c>
      <c r="C51" s="151"/>
      <c r="D51" s="83">
        <v>1</v>
      </c>
      <c r="E51" s="83">
        <v>1</v>
      </c>
      <c r="F51" s="83"/>
      <c r="G51" s="83">
        <v>1</v>
      </c>
      <c r="H51" s="83"/>
      <c r="I51" s="83"/>
    </row>
    <row r="52" spans="1:9" ht="25.5">
      <c r="A52" s="75" t="s">
        <v>191</v>
      </c>
      <c r="B52" s="81" t="s">
        <v>250</v>
      </c>
      <c r="C52" s="151">
        <v>3.2</v>
      </c>
      <c r="D52" s="83">
        <v>5</v>
      </c>
      <c r="E52" s="83">
        <v>5</v>
      </c>
      <c r="F52" s="83">
        <v>1</v>
      </c>
      <c r="G52" s="83">
        <v>2</v>
      </c>
      <c r="H52" s="83">
        <v>1</v>
      </c>
      <c r="I52" s="83">
        <v>1</v>
      </c>
    </row>
    <row r="53" spans="1:9" ht="25.5">
      <c r="A53" s="75" t="s">
        <v>192</v>
      </c>
      <c r="B53" s="81" t="s">
        <v>251</v>
      </c>
      <c r="C53" s="151">
        <v>1.3</v>
      </c>
      <c r="D53" s="83"/>
      <c r="F53" s="83"/>
      <c r="G53" s="83"/>
      <c r="H53" s="83"/>
      <c r="I53" s="83"/>
    </row>
    <row r="54" spans="1:9" ht="25.5">
      <c r="A54" s="75" t="s">
        <v>193</v>
      </c>
      <c r="B54" s="81" t="s">
        <v>252</v>
      </c>
      <c r="C54" s="151">
        <v>2</v>
      </c>
      <c r="D54" s="83"/>
      <c r="E54" s="83"/>
      <c r="F54" s="83"/>
      <c r="G54" s="83"/>
      <c r="H54" s="83"/>
      <c r="I54" s="83"/>
    </row>
    <row r="55" spans="1:9" ht="15">
      <c r="A55" s="75" t="s">
        <v>194</v>
      </c>
      <c r="B55" s="81" t="s">
        <v>253</v>
      </c>
      <c r="C55" s="151"/>
      <c r="D55" s="83">
        <v>3</v>
      </c>
      <c r="E55" s="83">
        <v>3</v>
      </c>
      <c r="F55" s="83">
        <v>3</v>
      </c>
      <c r="G55" s="83"/>
      <c r="H55" s="83"/>
      <c r="I55" s="83"/>
    </row>
    <row r="56" spans="1:9" ht="25.5">
      <c r="A56" s="75" t="s">
        <v>195</v>
      </c>
      <c r="B56" s="81" t="s">
        <v>254</v>
      </c>
      <c r="C56" s="151"/>
      <c r="D56" s="83">
        <v>2</v>
      </c>
      <c r="E56" s="83">
        <v>2</v>
      </c>
      <c r="F56" s="83"/>
      <c r="G56" s="83">
        <v>2</v>
      </c>
      <c r="H56" s="83"/>
      <c r="I56" s="83"/>
    </row>
    <row r="57" spans="1:9" ht="15">
      <c r="A57" s="75" t="s">
        <v>196</v>
      </c>
      <c r="B57" s="81" t="s">
        <v>255</v>
      </c>
      <c r="C57" s="151">
        <v>0.8</v>
      </c>
      <c r="D57" s="83"/>
      <c r="E57" s="83"/>
      <c r="F57" s="83"/>
      <c r="G57" s="83"/>
      <c r="H57" s="83"/>
      <c r="I57" s="83"/>
    </row>
    <row r="58" spans="1:9" ht="25.5">
      <c r="A58" s="75" t="s">
        <v>197</v>
      </c>
      <c r="B58" s="81" t="s">
        <v>256</v>
      </c>
      <c r="C58" s="151"/>
      <c r="D58" s="83"/>
      <c r="E58" s="83"/>
      <c r="F58" s="83"/>
      <c r="G58" s="83"/>
      <c r="H58" s="83"/>
      <c r="I58" s="83"/>
    </row>
    <row r="59" spans="1:9" ht="25.5">
      <c r="A59" s="75" t="s">
        <v>198</v>
      </c>
      <c r="B59" s="81" t="s">
        <v>257</v>
      </c>
      <c r="C59" s="151">
        <v>99.7</v>
      </c>
      <c r="D59" s="83"/>
      <c r="E59" s="83"/>
      <c r="F59" s="83"/>
      <c r="G59" s="83"/>
      <c r="H59" s="83"/>
      <c r="I59" s="83"/>
    </row>
    <row r="60" spans="1:9" ht="25.5">
      <c r="A60" s="75" t="s">
        <v>199</v>
      </c>
      <c r="B60" s="81" t="s">
        <v>258</v>
      </c>
      <c r="C60" s="151">
        <v>2.2</v>
      </c>
      <c r="D60" s="83"/>
      <c r="E60" s="83"/>
      <c r="F60" s="83"/>
      <c r="G60" s="83"/>
      <c r="H60" s="83"/>
      <c r="I60" s="83"/>
    </row>
    <row r="61" spans="1:9" ht="15">
      <c r="A61" s="75" t="s">
        <v>200</v>
      </c>
      <c r="B61" s="81" t="s">
        <v>259</v>
      </c>
      <c r="C61" s="151">
        <v>1.8</v>
      </c>
      <c r="D61" s="83"/>
      <c r="E61" s="83"/>
      <c r="F61" s="83"/>
      <c r="G61" s="83"/>
      <c r="H61" s="83"/>
      <c r="I61" s="83"/>
    </row>
    <row r="62" spans="1:9" ht="12" customHeight="1">
      <c r="A62" s="75" t="s">
        <v>201</v>
      </c>
      <c r="B62" s="81" t="s">
        <v>260</v>
      </c>
      <c r="C62" s="151">
        <v>0.3</v>
      </c>
      <c r="D62" s="83"/>
      <c r="E62" s="83"/>
      <c r="F62" s="83"/>
      <c r="G62" s="83"/>
      <c r="H62" s="83"/>
      <c r="I62" s="83"/>
    </row>
    <row r="63" spans="1:9" ht="15">
      <c r="A63" s="75" t="s">
        <v>41</v>
      </c>
      <c r="B63" s="81">
        <v>1060</v>
      </c>
      <c r="C63" s="151"/>
      <c r="D63" s="83"/>
      <c r="E63" s="83"/>
      <c r="F63" s="83"/>
      <c r="G63" s="83"/>
      <c r="H63" s="83"/>
      <c r="I63" s="83"/>
    </row>
    <row r="64" spans="1:9" ht="15">
      <c r="A64" s="75" t="s">
        <v>42</v>
      </c>
      <c r="B64" s="81">
        <v>1061</v>
      </c>
      <c r="C64" s="151"/>
      <c r="D64" s="83"/>
      <c r="E64" s="83"/>
      <c r="F64" s="83"/>
      <c r="G64" s="83"/>
      <c r="H64" s="83"/>
      <c r="I64" s="83"/>
    </row>
    <row r="65" spans="1:9" ht="15">
      <c r="A65" s="75" t="s">
        <v>43</v>
      </c>
      <c r="B65" s="81">
        <v>1062</v>
      </c>
      <c r="C65" s="151"/>
      <c r="D65" s="83"/>
      <c r="E65" s="83"/>
      <c r="F65" s="83"/>
      <c r="G65" s="83"/>
      <c r="H65" s="83"/>
      <c r="I65" s="83"/>
    </row>
    <row r="66" spans="1:9" ht="15">
      <c r="A66" s="75" t="s">
        <v>27</v>
      </c>
      <c r="B66" s="81">
        <v>1063</v>
      </c>
      <c r="C66" s="151"/>
      <c r="D66" s="83"/>
      <c r="E66" s="7"/>
      <c r="F66" s="7"/>
      <c r="G66" s="7"/>
      <c r="H66" s="7"/>
      <c r="I66" s="7"/>
    </row>
    <row r="67" spans="1:9" ht="15">
      <c r="A67" s="75" t="s">
        <v>28</v>
      </c>
      <c r="B67" s="81">
        <v>1064</v>
      </c>
      <c r="C67" s="151"/>
      <c r="D67" s="83"/>
      <c r="E67" s="7"/>
      <c r="F67" s="7"/>
      <c r="G67" s="7"/>
      <c r="H67" s="7"/>
      <c r="I67" s="7"/>
    </row>
    <row r="68" spans="1:9" ht="25.5">
      <c r="A68" s="75" t="s">
        <v>44</v>
      </c>
      <c r="B68" s="81">
        <v>1065</v>
      </c>
      <c r="C68" s="151"/>
      <c r="D68" s="83"/>
      <c r="E68" s="7"/>
      <c r="F68" s="7"/>
      <c r="G68" s="7"/>
      <c r="H68" s="7"/>
      <c r="I68" s="7"/>
    </row>
    <row r="69" spans="1:9" ht="15">
      <c r="A69" s="75" t="s">
        <v>45</v>
      </c>
      <c r="B69" s="81">
        <v>1066</v>
      </c>
      <c r="C69" s="151"/>
      <c r="D69" s="83"/>
      <c r="E69" s="7"/>
      <c r="F69" s="7"/>
      <c r="G69" s="7"/>
      <c r="H69" s="7"/>
      <c r="I69" s="7"/>
    </row>
    <row r="70" spans="1:9" ht="25.5">
      <c r="A70" s="75" t="s">
        <v>46</v>
      </c>
      <c r="B70" s="81">
        <v>1067</v>
      </c>
      <c r="C70" s="151"/>
      <c r="D70" s="83"/>
      <c r="E70" s="7"/>
      <c r="F70" s="7"/>
      <c r="G70" s="7"/>
      <c r="H70" s="7"/>
      <c r="I70" s="7"/>
    </row>
    <row r="71" spans="1:9" ht="25.5">
      <c r="A71" s="74" t="s">
        <v>202</v>
      </c>
      <c r="B71" s="91">
        <v>1070</v>
      </c>
      <c r="C71" s="97">
        <f>C72+C73+C74+C75+C76+C77</f>
        <v>7592.7</v>
      </c>
      <c r="D71" s="85">
        <f aca="true" t="shared" si="2" ref="D71:I71">D72+D73+D74+D75+D76+D77</f>
        <v>16112</v>
      </c>
      <c r="E71" s="85">
        <f t="shared" si="2"/>
        <v>16793</v>
      </c>
      <c r="F71" s="85">
        <f>F72+F73+F74+F75+F76+F77</f>
        <v>2789</v>
      </c>
      <c r="G71" s="85">
        <f t="shared" si="2"/>
        <v>6907</v>
      </c>
      <c r="H71" s="85">
        <f t="shared" si="2"/>
        <v>3860</v>
      </c>
      <c r="I71" s="85">
        <f t="shared" si="2"/>
        <v>3237</v>
      </c>
    </row>
    <row r="72" spans="1:9" ht="15">
      <c r="A72" s="75" t="s">
        <v>203</v>
      </c>
      <c r="B72" s="81" t="s">
        <v>261</v>
      </c>
      <c r="C72" s="151"/>
      <c r="D72" s="83"/>
      <c r="E72" s="83"/>
      <c r="F72" s="7"/>
      <c r="G72" s="7"/>
      <c r="H72" s="7"/>
      <c r="I72" s="7"/>
    </row>
    <row r="73" spans="1:9" ht="51" customHeight="1">
      <c r="A73" s="75" t="s">
        <v>204</v>
      </c>
      <c r="B73" s="81" t="s">
        <v>262</v>
      </c>
      <c r="C73" s="151">
        <v>6915</v>
      </c>
      <c r="D73" s="83">
        <v>14953</v>
      </c>
      <c r="E73" s="83">
        <f>14720+201+8+24+558+123</f>
        <v>15634</v>
      </c>
      <c r="F73" s="83">
        <f>2266+201+8+F108</f>
        <v>2499</v>
      </c>
      <c r="G73" s="83">
        <f>G95+2266</f>
        <v>6617</v>
      </c>
      <c r="H73" s="83">
        <f>H95+2266</f>
        <v>3570</v>
      </c>
      <c r="I73" s="83">
        <f>2267+558+123</f>
        <v>2948</v>
      </c>
    </row>
    <row r="74" spans="1:9" ht="63.75">
      <c r="A74" s="75" t="s">
        <v>205</v>
      </c>
      <c r="B74" s="81" t="s">
        <v>263</v>
      </c>
      <c r="C74" s="151">
        <v>620.7</v>
      </c>
      <c r="D74" s="83">
        <v>1131</v>
      </c>
      <c r="E74" s="83">
        <v>1131</v>
      </c>
      <c r="F74" s="83">
        <v>283</v>
      </c>
      <c r="G74" s="83">
        <v>283</v>
      </c>
      <c r="H74" s="83">
        <v>283</v>
      </c>
      <c r="I74" s="83">
        <v>282</v>
      </c>
    </row>
    <row r="75" spans="1:9" ht="23.25" customHeight="1">
      <c r="A75" s="75" t="s">
        <v>206</v>
      </c>
      <c r="B75" s="81" t="s">
        <v>264</v>
      </c>
      <c r="C75" s="151">
        <v>28.7</v>
      </c>
      <c r="D75" s="83"/>
      <c r="E75" s="83"/>
      <c r="F75" s="83"/>
      <c r="G75" s="83"/>
      <c r="H75" s="83"/>
      <c r="I75" s="83"/>
    </row>
    <row r="76" spans="1:9" ht="38.25">
      <c r="A76" s="76" t="s">
        <v>207</v>
      </c>
      <c r="B76" s="81" t="s">
        <v>265</v>
      </c>
      <c r="C76" s="151"/>
      <c r="D76" s="83"/>
      <c r="E76" s="83"/>
      <c r="F76" s="83"/>
      <c r="G76" s="83"/>
      <c r="H76" s="83"/>
      <c r="I76" s="83"/>
    </row>
    <row r="77" spans="1:9" ht="15">
      <c r="A77" s="76" t="s">
        <v>208</v>
      </c>
      <c r="B77" s="81" t="s">
        <v>266</v>
      </c>
      <c r="C77" s="151">
        <v>28.3</v>
      </c>
      <c r="D77" s="83">
        <v>28</v>
      </c>
      <c r="E77" s="83">
        <v>28</v>
      </c>
      <c r="F77" s="83">
        <v>7</v>
      </c>
      <c r="G77" s="83">
        <v>7</v>
      </c>
      <c r="H77" s="83">
        <v>7</v>
      </c>
      <c r="I77" s="83">
        <v>7</v>
      </c>
    </row>
    <row r="78" spans="1:9" ht="25.5">
      <c r="A78" s="77" t="s">
        <v>47</v>
      </c>
      <c r="B78" s="91">
        <v>1080</v>
      </c>
      <c r="C78" s="97">
        <f>C79+C80+C81+C82+C83+C84+C85+C86+C87+C88+C89+C90+C91+C92+C93+C94+C95+C96+C97+C98+C99+C100+C101+C102+C103+C104+C105</f>
        <v>648.3000000000001</v>
      </c>
      <c r="D78" s="85">
        <f aca="true" t="shared" si="3" ref="D78:I78">D79+D80+D81+D82+D83+D84+D85+D86+D87+D88+D89+D90+D91+D92+D93+D94+D95+D96+D97+D98+D99+D100+D101+D102+D103+D104+D105+D106+D107+D108</f>
        <v>6769</v>
      </c>
      <c r="E78" s="85">
        <f t="shared" si="3"/>
        <v>6769</v>
      </c>
      <c r="F78" s="85">
        <f t="shared" si="3"/>
        <v>368</v>
      </c>
      <c r="G78" s="85">
        <f t="shared" si="3"/>
        <v>4671</v>
      </c>
      <c r="H78" s="85">
        <f t="shared" si="3"/>
        <v>1602</v>
      </c>
      <c r="I78" s="85">
        <f t="shared" si="3"/>
        <v>128</v>
      </c>
    </row>
    <row r="79" spans="1:9" ht="25.5">
      <c r="A79" s="78" t="s">
        <v>209</v>
      </c>
      <c r="B79" s="81" t="s">
        <v>267</v>
      </c>
      <c r="C79" s="151"/>
      <c r="D79" s="83"/>
      <c r="E79" s="83"/>
      <c r="F79" s="83"/>
      <c r="G79" s="83"/>
      <c r="H79" s="83"/>
      <c r="I79" s="83"/>
    </row>
    <row r="80" spans="1:9" ht="27.75" customHeight="1">
      <c r="A80" s="78" t="s">
        <v>210</v>
      </c>
      <c r="B80" s="81" t="s">
        <v>268</v>
      </c>
      <c r="C80" s="151"/>
      <c r="D80" s="83"/>
      <c r="E80" s="83"/>
      <c r="F80" s="83"/>
      <c r="G80" s="83"/>
      <c r="H80" s="83"/>
      <c r="I80" s="83"/>
    </row>
    <row r="81" spans="1:9" ht="15">
      <c r="A81" s="78" t="s">
        <v>211</v>
      </c>
      <c r="B81" s="81" t="s">
        <v>269</v>
      </c>
      <c r="C81" s="151">
        <v>75.4</v>
      </c>
      <c r="D81" s="83">
        <v>577</v>
      </c>
      <c r="E81" s="98">
        <f>376+201</f>
        <v>577</v>
      </c>
      <c r="F81" s="98">
        <f>94+201</f>
        <v>295</v>
      </c>
      <c r="G81" s="98">
        <f>94</f>
        <v>94</v>
      </c>
      <c r="H81" s="98">
        <f>94</f>
        <v>94</v>
      </c>
      <c r="I81" s="98">
        <f>94</f>
        <v>94</v>
      </c>
    </row>
    <row r="82" spans="1:9" ht="16.5" customHeight="1">
      <c r="A82" s="78" t="s">
        <v>212</v>
      </c>
      <c r="B82" s="81" t="s">
        <v>270</v>
      </c>
      <c r="C82" s="151"/>
      <c r="D82" s="83">
        <v>11</v>
      </c>
      <c r="E82" s="83">
        <v>11</v>
      </c>
      <c r="F82" s="83"/>
      <c r="G82" s="83">
        <v>5</v>
      </c>
      <c r="H82" s="83">
        <v>6</v>
      </c>
      <c r="I82" s="83"/>
    </row>
    <row r="83" spans="1:9" ht="25.5">
      <c r="A83" s="78" t="s">
        <v>213</v>
      </c>
      <c r="B83" s="81" t="s">
        <v>271</v>
      </c>
      <c r="C83" s="151"/>
      <c r="D83" s="83">
        <v>1</v>
      </c>
      <c r="E83" s="83">
        <v>1</v>
      </c>
      <c r="F83" s="83">
        <v>1</v>
      </c>
      <c r="G83" s="83"/>
      <c r="H83" s="83"/>
      <c r="I83" s="83"/>
    </row>
    <row r="84" spans="1:9" ht="51">
      <c r="A84" s="78" t="s">
        <v>214</v>
      </c>
      <c r="B84" s="81" t="s">
        <v>272</v>
      </c>
      <c r="C84" s="151">
        <v>21</v>
      </c>
      <c r="D84" s="83">
        <v>33</v>
      </c>
      <c r="E84" s="83">
        <v>33</v>
      </c>
      <c r="F84" s="83"/>
      <c r="G84" s="83">
        <v>16</v>
      </c>
      <c r="H84" s="83">
        <v>17</v>
      </c>
      <c r="I84" s="83"/>
    </row>
    <row r="85" spans="1:9" ht="38.25">
      <c r="A85" s="78" t="s">
        <v>215</v>
      </c>
      <c r="B85" s="81" t="s">
        <v>273</v>
      </c>
      <c r="C85" s="151">
        <v>219.6</v>
      </c>
      <c r="D85" s="83">
        <v>287</v>
      </c>
      <c r="E85" s="83">
        <v>287</v>
      </c>
      <c r="F85" s="83"/>
      <c r="G85" s="83">
        <v>143</v>
      </c>
      <c r="H85" s="83">
        <v>144</v>
      </c>
      <c r="I85" s="83"/>
    </row>
    <row r="86" spans="1:9" ht="25.5">
      <c r="A86" s="78" t="s">
        <v>216</v>
      </c>
      <c r="B86" s="81" t="s">
        <v>274</v>
      </c>
      <c r="C86" s="151">
        <v>17.7</v>
      </c>
      <c r="D86" s="83">
        <v>21</v>
      </c>
      <c r="E86" s="83">
        <v>21</v>
      </c>
      <c r="F86" s="83"/>
      <c r="G86" s="83">
        <v>21</v>
      </c>
      <c r="H86" s="83"/>
      <c r="I86" s="83"/>
    </row>
    <row r="87" spans="1:9" ht="25.5">
      <c r="A87" s="78" t="s">
        <v>217</v>
      </c>
      <c r="B87" s="81" t="s">
        <v>275</v>
      </c>
      <c r="C87" s="151">
        <v>16.6</v>
      </c>
      <c r="D87" s="83">
        <v>16</v>
      </c>
      <c r="E87" s="83">
        <v>16</v>
      </c>
      <c r="F87" s="83">
        <v>4</v>
      </c>
      <c r="G87" s="83">
        <v>4</v>
      </c>
      <c r="H87" s="83">
        <v>4</v>
      </c>
      <c r="I87" s="83">
        <v>4</v>
      </c>
    </row>
    <row r="88" spans="1:9" ht="38.25">
      <c r="A88" s="78" t="s">
        <v>218</v>
      </c>
      <c r="B88" s="81" t="s">
        <v>276</v>
      </c>
      <c r="C88" s="151"/>
      <c r="D88" s="83"/>
      <c r="E88" s="83"/>
      <c r="F88" s="83"/>
      <c r="G88" s="83"/>
      <c r="H88" s="83"/>
      <c r="I88" s="83"/>
    </row>
    <row r="89" spans="1:9" ht="15">
      <c r="A89" s="78" t="s">
        <v>219</v>
      </c>
      <c r="B89" s="81" t="s">
        <v>277</v>
      </c>
      <c r="C89" s="151"/>
      <c r="D89" s="83">
        <v>100</v>
      </c>
      <c r="E89" s="83">
        <v>100</v>
      </c>
      <c r="F89" s="83">
        <v>25</v>
      </c>
      <c r="G89" s="83">
        <v>25</v>
      </c>
      <c r="H89" s="83">
        <v>25</v>
      </c>
      <c r="I89" s="83">
        <v>25</v>
      </c>
    </row>
    <row r="90" spans="1:9" ht="25.5">
      <c r="A90" s="78" t="s">
        <v>220</v>
      </c>
      <c r="B90" s="81" t="s">
        <v>278</v>
      </c>
      <c r="C90" s="151">
        <v>26.4</v>
      </c>
      <c r="D90" s="83"/>
      <c r="E90" s="83"/>
      <c r="F90" s="83"/>
      <c r="G90" s="83"/>
      <c r="H90" s="83"/>
      <c r="I90" s="83"/>
    </row>
    <row r="91" spans="1:9" ht="15">
      <c r="A91" s="78" t="s">
        <v>221</v>
      </c>
      <c r="B91" s="81" t="s">
        <v>279</v>
      </c>
      <c r="C91" s="151"/>
      <c r="D91" s="83"/>
      <c r="E91" s="83"/>
      <c r="F91" s="83"/>
      <c r="G91" s="83"/>
      <c r="H91" s="83"/>
      <c r="I91" s="83"/>
    </row>
    <row r="92" spans="1:9" ht="15.75" customHeight="1">
      <c r="A92" s="78" t="s">
        <v>222</v>
      </c>
      <c r="B92" s="81" t="s">
        <v>280</v>
      </c>
      <c r="C92" s="151"/>
      <c r="D92" s="83"/>
      <c r="E92" s="83"/>
      <c r="F92" s="83"/>
      <c r="G92" s="83"/>
      <c r="H92" s="83"/>
      <c r="I92" s="83"/>
    </row>
    <row r="93" spans="1:9" ht="25.5">
      <c r="A93" s="78" t="s">
        <v>223</v>
      </c>
      <c r="B93" s="81" t="s">
        <v>281</v>
      </c>
      <c r="C93" s="151"/>
      <c r="D93" s="83">
        <v>11</v>
      </c>
      <c r="E93" s="83">
        <v>11</v>
      </c>
      <c r="F93" s="83"/>
      <c r="G93" s="83">
        <v>6</v>
      </c>
      <c r="H93" s="83">
        <v>5</v>
      </c>
      <c r="I93" s="83"/>
    </row>
    <row r="94" spans="1:9" ht="15">
      <c r="A94" s="78" t="s">
        <v>224</v>
      </c>
      <c r="B94" s="81" t="s">
        <v>282</v>
      </c>
      <c r="C94" s="151">
        <v>65.9</v>
      </c>
      <c r="D94" s="83"/>
      <c r="E94" s="83"/>
      <c r="F94" s="83"/>
      <c r="G94" s="83"/>
      <c r="H94" s="83"/>
      <c r="I94" s="83"/>
    </row>
    <row r="95" spans="1:9" ht="25.5">
      <c r="A95" s="78" t="s">
        <v>225</v>
      </c>
      <c r="B95" s="81" t="s">
        <v>283</v>
      </c>
      <c r="C95" s="151">
        <v>42</v>
      </c>
      <c r="D95" s="83">
        <v>5655</v>
      </c>
      <c r="E95" s="83">
        <v>5655</v>
      </c>
      <c r="F95" s="83"/>
      <c r="G95" s="83">
        <v>4351</v>
      </c>
      <c r="H95" s="83">
        <f>1304</f>
        <v>1304</v>
      </c>
      <c r="I95" s="83"/>
    </row>
    <row r="96" spans="1:9" ht="25.5">
      <c r="A96" s="78" t="s">
        <v>226</v>
      </c>
      <c r="B96" s="81" t="s">
        <v>284</v>
      </c>
      <c r="C96" s="151"/>
      <c r="D96" s="83">
        <v>2</v>
      </c>
      <c r="E96" s="83">
        <v>2</v>
      </c>
      <c r="F96" s="83">
        <v>2</v>
      </c>
      <c r="G96" s="83"/>
      <c r="H96" s="83"/>
      <c r="I96" s="83"/>
    </row>
    <row r="97" spans="1:9" ht="38.25">
      <c r="A97" s="78" t="s">
        <v>227</v>
      </c>
      <c r="B97" s="81" t="s">
        <v>285</v>
      </c>
      <c r="C97" s="151">
        <v>1.3</v>
      </c>
      <c r="D97" s="83">
        <v>2</v>
      </c>
      <c r="E97" s="83">
        <v>2</v>
      </c>
      <c r="F97" s="83">
        <v>2</v>
      </c>
      <c r="G97" s="83"/>
      <c r="H97" s="83"/>
      <c r="I97" s="83"/>
    </row>
    <row r="98" spans="1:9" ht="38.25">
      <c r="A98" s="78" t="s">
        <v>228</v>
      </c>
      <c r="B98" s="81" t="s">
        <v>286</v>
      </c>
      <c r="C98" s="151"/>
      <c r="D98" s="83">
        <v>2</v>
      </c>
      <c r="E98" s="83">
        <v>2</v>
      </c>
      <c r="F98" s="83"/>
      <c r="G98" s="83">
        <v>1</v>
      </c>
      <c r="H98" s="83"/>
      <c r="I98" s="83">
        <v>1</v>
      </c>
    </row>
    <row r="99" spans="1:9" ht="15">
      <c r="A99" s="79" t="s">
        <v>229</v>
      </c>
      <c r="B99" s="81" t="s">
        <v>287</v>
      </c>
      <c r="C99" s="151">
        <v>2</v>
      </c>
      <c r="D99" s="83">
        <v>3</v>
      </c>
      <c r="E99" s="83">
        <v>3</v>
      </c>
      <c r="F99" s="83">
        <v>1</v>
      </c>
      <c r="G99" s="83"/>
      <c r="H99" s="83">
        <v>1</v>
      </c>
      <c r="I99" s="83">
        <v>1</v>
      </c>
    </row>
    <row r="100" spans="1:9" ht="16.5" customHeight="1">
      <c r="A100" s="78" t="s">
        <v>230</v>
      </c>
      <c r="B100" s="81" t="s">
        <v>288</v>
      </c>
      <c r="C100" s="151"/>
      <c r="D100" s="83">
        <v>12</v>
      </c>
      <c r="E100" s="98">
        <f>4+8</f>
        <v>12</v>
      </c>
      <c r="F100" s="98">
        <f>2+8</f>
        <v>10</v>
      </c>
      <c r="G100" s="98">
        <v>2</v>
      </c>
      <c r="H100" s="98"/>
      <c r="I100" s="98"/>
    </row>
    <row r="101" spans="1:9" ht="51">
      <c r="A101" s="78" t="s">
        <v>231</v>
      </c>
      <c r="B101" s="81" t="s">
        <v>289</v>
      </c>
      <c r="C101" s="151"/>
      <c r="D101" s="83"/>
      <c r="E101" s="83"/>
      <c r="F101" s="83"/>
      <c r="G101" s="83"/>
      <c r="H101" s="83"/>
      <c r="I101" s="83"/>
    </row>
    <row r="102" spans="1:9" ht="25.5">
      <c r="A102" s="78" t="s">
        <v>232</v>
      </c>
      <c r="B102" s="81" t="s">
        <v>290</v>
      </c>
      <c r="C102" s="151">
        <v>2.3</v>
      </c>
      <c r="D102" s="83"/>
      <c r="E102" s="83"/>
      <c r="F102" s="83"/>
      <c r="G102" s="83"/>
      <c r="H102" s="83"/>
      <c r="I102" s="83"/>
    </row>
    <row r="103" spans="1:9" ht="15">
      <c r="A103" s="78" t="s">
        <v>233</v>
      </c>
      <c r="B103" s="81" t="s">
        <v>291</v>
      </c>
      <c r="C103" s="151">
        <v>28.7</v>
      </c>
      <c r="D103" s="83"/>
      <c r="E103" s="83"/>
      <c r="F103" s="83"/>
      <c r="G103" s="83"/>
      <c r="H103" s="83"/>
      <c r="I103" s="83"/>
    </row>
    <row r="104" spans="1:9" ht="25.5">
      <c r="A104" s="78" t="s">
        <v>234</v>
      </c>
      <c r="B104" s="81" t="s">
        <v>292</v>
      </c>
      <c r="C104" s="151">
        <v>129.4</v>
      </c>
      <c r="D104" s="83"/>
      <c r="E104" s="83"/>
      <c r="F104" s="83"/>
      <c r="G104" s="83"/>
      <c r="H104" s="83"/>
      <c r="I104" s="83"/>
    </row>
    <row r="105" spans="1:9" ht="25.5">
      <c r="A105" s="78" t="s">
        <v>235</v>
      </c>
      <c r="B105" s="81" t="s">
        <v>293</v>
      </c>
      <c r="C105" s="151"/>
      <c r="D105" s="83"/>
      <c r="E105" s="83"/>
      <c r="F105" s="83"/>
      <c r="G105" s="83"/>
      <c r="H105" s="83"/>
      <c r="I105" s="83"/>
    </row>
    <row r="106" spans="1:9" ht="27.75" customHeight="1">
      <c r="A106" s="78" t="s">
        <v>236</v>
      </c>
      <c r="B106" s="81" t="s">
        <v>294</v>
      </c>
      <c r="C106" s="151"/>
      <c r="D106" s="83">
        <v>2</v>
      </c>
      <c r="E106" s="83">
        <v>2</v>
      </c>
      <c r="F106" s="83">
        <v>2</v>
      </c>
      <c r="G106" s="83"/>
      <c r="H106" s="83"/>
      <c r="I106" s="83"/>
    </row>
    <row r="107" spans="1:9" ht="25.5">
      <c r="A107" s="78" t="s">
        <v>237</v>
      </c>
      <c r="B107" s="81" t="s">
        <v>295</v>
      </c>
      <c r="C107" s="151"/>
      <c r="D107" s="83">
        <v>10</v>
      </c>
      <c r="E107" s="83">
        <v>10</v>
      </c>
      <c r="F107" s="83">
        <v>2</v>
      </c>
      <c r="G107" s="83">
        <v>3</v>
      </c>
      <c r="H107" s="83">
        <v>2</v>
      </c>
      <c r="I107" s="83">
        <v>3</v>
      </c>
    </row>
    <row r="108" spans="1:9" ht="25.5">
      <c r="A108" s="78" t="s">
        <v>238</v>
      </c>
      <c r="B108" s="81" t="s">
        <v>296</v>
      </c>
      <c r="C108" s="151"/>
      <c r="D108" s="83">
        <v>24</v>
      </c>
      <c r="E108" s="83">
        <v>24</v>
      </c>
      <c r="F108" s="83">
        <v>24</v>
      </c>
      <c r="G108" s="83"/>
      <c r="H108" s="83"/>
      <c r="I108" s="83"/>
    </row>
    <row r="109" spans="1:9" ht="25.5">
      <c r="A109" s="74" t="s">
        <v>48</v>
      </c>
      <c r="B109" s="91">
        <v>1100</v>
      </c>
      <c r="C109" s="97">
        <f>C110+C112+C114-C111-C113-C115</f>
        <v>0</v>
      </c>
      <c r="D109" s="85">
        <f aca="true" t="shared" si="4" ref="D109:I109">D110+D112+D114-D111-D113-D115</f>
        <v>0</v>
      </c>
      <c r="E109" s="85">
        <f t="shared" si="4"/>
        <v>0</v>
      </c>
      <c r="F109" s="85">
        <f t="shared" si="4"/>
        <v>0</v>
      </c>
      <c r="G109" s="85">
        <f t="shared" si="4"/>
        <v>0</v>
      </c>
      <c r="H109" s="85">
        <f t="shared" si="4"/>
        <v>0</v>
      </c>
      <c r="I109" s="85">
        <f t="shared" si="4"/>
        <v>0</v>
      </c>
    </row>
    <row r="110" spans="1:9" ht="25.5">
      <c r="A110" s="75" t="s">
        <v>49</v>
      </c>
      <c r="B110" s="81">
        <v>1110</v>
      </c>
      <c r="C110" s="151"/>
      <c r="D110" s="94"/>
      <c r="E110" s="32"/>
      <c r="F110" s="32"/>
      <c r="G110" s="32"/>
      <c r="H110" s="32"/>
      <c r="I110" s="32"/>
    </row>
    <row r="111" spans="1:9" ht="25.5">
      <c r="A111" s="75" t="s">
        <v>50</v>
      </c>
      <c r="B111" s="81">
        <v>1120</v>
      </c>
      <c r="C111" s="151"/>
      <c r="D111" s="94"/>
      <c r="E111" s="32"/>
      <c r="F111" s="32"/>
      <c r="G111" s="32"/>
      <c r="H111" s="32"/>
      <c r="I111" s="32"/>
    </row>
    <row r="112" spans="1:9" ht="25.5">
      <c r="A112" s="75" t="s">
        <v>51</v>
      </c>
      <c r="B112" s="81">
        <v>1130</v>
      </c>
      <c r="C112" s="151"/>
      <c r="D112" s="94"/>
      <c r="E112" s="32"/>
      <c r="F112" s="32"/>
      <c r="G112" s="32"/>
      <c r="H112" s="32"/>
      <c r="I112" s="32"/>
    </row>
    <row r="113" spans="1:9" ht="15">
      <c r="A113" s="75" t="s">
        <v>52</v>
      </c>
      <c r="B113" s="81">
        <v>1140</v>
      </c>
      <c r="C113" s="151"/>
      <c r="D113" s="94"/>
      <c r="E113" s="32"/>
      <c r="F113" s="32"/>
      <c r="G113" s="32"/>
      <c r="H113" s="32"/>
      <c r="I113" s="32"/>
    </row>
    <row r="114" spans="1:9" ht="15">
      <c r="A114" s="75" t="s">
        <v>152</v>
      </c>
      <c r="B114" s="81">
        <v>1150</v>
      </c>
      <c r="C114" s="151"/>
      <c r="D114" s="94"/>
      <c r="E114" s="32"/>
      <c r="F114" s="32"/>
      <c r="G114" s="32"/>
      <c r="H114" s="32"/>
      <c r="I114" s="32"/>
    </row>
    <row r="115" spans="1:9" ht="15">
      <c r="A115" s="75" t="s">
        <v>18</v>
      </c>
      <c r="B115" s="81">
        <v>1160</v>
      </c>
      <c r="C115" s="151"/>
      <c r="D115" s="94"/>
      <c r="E115" s="32"/>
      <c r="F115" s="32"/>
      <c r="G115" s="32"/>
      <c r="H115" s="32"/>
      <c r="I115" s="32"/>
    </row>
    <row r="116" spans="1:9" ht="25.5">
      <c r="A116" s="74" t="s">
        <v>53</v>
      </c>
      <c r="B116" s="91">
        <v>1170</v>
      </c>
      <c r="C116" s="97">
        <f>C71-C78-C20</f>
        <v>22.599999999999454</v>
      </c>
      <c r="D116" s="85">
        <f>D71-D78-D20</f>
        <v>0</v>
      </c>
      <c r="E116" s="85">
        <f>E71-E78-E20</f>
        <v>0</v>
      </c>
      <c r="F116" s="85"/>
      <c r="G116" s="85"/>
      <c r="H116" s="85"/>
      <c r="I116" s="85"/>
    </row>
    <row r="117" spans="1:9" ht="15">
      <c r="A117" s="75" t="s">
        <v>54</v>
      </c>
      <c r="B117" s="54">
        <v>1180</v>
      </c>
      <c r="C117" s="151">
        <v>4.1</v>
      </c>
      <c r="D117" s="94"/>
      <c r="E117" s="32"/>
      <c r="F117" s="32"/>
      <c r="G117" s="32"/>
      <c r="H117" s="32"/>
      <c r="I117" s="32"/>
    </row>
    <row r="118" spans="1:9" ht="15">
      <c r="A118" s="75" t="s">
        <v>55</v>
      </c>
      <c r="B118" s="54">
        <v>1181</v>
      </c>
      <c r="C118" s="151"/>
      <c r="D118" s="94"/>
      <c r="E118" s="32"/>
      <c r="F118" s="32"/>
      <c r="G118" s="32"/>
      <c r="H118" s="32"/>
      <c r="I118" s="32"/>
    </row>
    <row r="119" spans="1:9" ht="25.5">
      <c r="A119" s="74" t="s">
        <v>56</v>
      </c>
      <c r="B119" s="91">
        <v>1200</v>
      </c>
      <c r="C119" s="97">
        <f>C120</f>
        <v>18.5</v>
      </c>
      <c r="D119" s="93"/>
      <c r="E119" s="32"/>
      <c r="F119" s="32"/>
      <c r="G119" s="32"/>
      <c r="H119" s="32"/>
      <c r="I119" s="32"/>
    </row>
    <row r="120" spans="1:9" ht="15">
      <c r="A120" s="75" t="s">
        <v>57</v>
      </c>
      <c r="B120" s="95">
        <v>1201</v>
      </c>
      <c r="C120" s="151">
        <v>18.5</v>
      </c>
      <c r="D120" s="94"/>
      <c r="E120" s="32"/>
      <c r="F120" s="32"/>
      <c r="G120" s="32"/>
      <c r="H120" s="32"/>
      <c r="I120" s="32"/>
    </row>
    <row r="121" spans="1:9" ht="15">
      <c r="A121" s="75" t="s">
        <v>58</v>
      </c>
      <c r="B121" s="95">
        <v>1202</v>
      </c>
      <c r="C121" s="151"/>
      <c r="D121" s="94"/>
      <c r="E121" s="32"/>
      <c r="F121" s="83">
        <f>F122-F123</f>
        <v>-73</v>
      </c>
      <c r="G121" s="83">
        <f>G122-G123</f>
        <v>-257</v>
      </c>
      <c r="H121" s="83">
        <f>H122-H123</f>
        <v>75</v>
      </c>
      <c r="I121" s="83">
        <f>I122-I123</f>
        <v>255</v>
      </c>
    </row>
    <row r="122" spans="1:9" ht="15">
      <c r="A122" s="74" t="s">
        <v>59</v>
      </c>
      <c r="B122" s="81">
        <v>1210</v>
      </c>
      <c r="C122" s="97">
        <f aca="true" t="shared" si="5" ref="C122:I122">C109+C71</f>
        <v>7592.7</v>
      </c>
      <c r="D122" s="93">
        <f t="shared" si="5"/>
        <v>16112</v>
      </c>
      <c r="E122" s="93">
        <f t="shared" si="5"/>
        <v>16793</v>
      </c>
      <c r="F122" s="93">
        <f t="shared" si="5"/>
        <v>2789</v>
      </c>
      <c r="G122" s="93">
        <f t="shared" si="5"/>
        <v>6907</v>
      </c>
      <c r="H122" s="93">
        <f t="shared" si="5"/>
        <v>3860</v>
      </c>
      <c r="I122" s="93">
        <f t="shared" si="5"/>
        <v>3237</v>
      </c>
    </row>
    <row r="123" spans="1:9" ht="15">
      <c r="A123" s="74" t="s">
        <v>60</v>
      </c>
      <c r="B123" s="81">
        <v>1220</v>
      </c>
      <c r="C123" s="97">
        <f aca="true" t="shared" si="6" ref="C123:I123">C20+C78</f>
        <v>7570.1</v>
      </c>
      <c r="D123" s="93">
        <f t="shared" si="6"/>
        <v>16112</v>
      </c>
      <c r="E123" s="93">
        <f t="shared" si="6"/>
        <v>16793</v>
      </c>
      <c r="F123" s="93">
        <f>F20+F78</f>
        <v>2862</v>
      </c>
      <c r="G123" s="93">
        <f t="shared" si="6"/>
        <v>7164</v>
      </c>
      <c r="H123" s="93">
        <f t="shared" si="6"/>
        <v>3785</v>
      </c>
      <c r="I123" s="93">
        <f t="shared" si="6"/>
        <v>2982</v>
      </c>
    </row>
    <row r="124" spans="1:9" ht="15">
      <c r="A124" s="186" t="s">
        <v>153</v>
      </c>
      <c r="B124" s="186"/>
      <c r="C124" s="186"/>
      <c r="D124" s="186"/>
      <c r="E124" s="186"/>
      <c r="F124" s="186"/>
      <c r="G124" s="186"/>
      <c r="H124" s="186"/>
      <c r="I124" s="186"/>
    </row>
    <row r="125" spans="1:9" ht="15">
      <c r="A125" s="80" t="s">
        <v>239</v>
      </c>
      <c r="B125" s="81">
        <v>1300</v>
      </c>
      <c r="C125" s="82">
        <f aca="true" t="shared" si="7" ref="C125:I125">C126+C127</f>
        <v>1129.8</v>
      </c>
      <c r="D125" s="83">
        <f t="shared" si="7"/>
        <v>2463</v>
      </c>
      <c r="E125" s="83">
        <f t="shared" si="7"/>
        <v>2463</v>
      </c>
      <c r="F125" s="83">
        <f t="shared" si="7"/>
        <v>774</v>
      </c>
      <c r="G125" s="83">
        <f t="shared" si="7"/>
        <v>773</v>
      </c>
      <c r="H125" s="83">
        <f t="shared" si="7"/>
        <v>463</v>
      </c>
      <c r="I125" s="83">
        <f t="shared" si="7"/>
        <v>453</v>
      </c>
    </row>
    <row r="126" spans="1:9" ht="25.5">
      <c r="A126" s="75" t="s">
        <v>154</v>
      </c>
      <c r="B126" s="84">
        <v>1301</v>
      </c>
      <c r="C126" s="152">
        <v>486.5</v>
      </c>
      <c r="D126" s="85">
        <f aca="true" t="shared" si="8" ref="D126:I126">D43</f>
        <v>1310</v>
      </c>
      <c r="E126" s="85">
        <f t="shared" si="8"/>
        <v>1310</v>
      </c>
      <c r="F126" s="85">
        <f t="shared" si="8"/>
        <v>326</v>
      </c>
      <c r="G126" s="85">
        <f t="shared" si="8"/>
        <v>328</v>
      </c>
      <c r="H126" s="85">
        <f t="shared" si="8"/>
        <v>328</v>
      </c>
      <c r="I126" s="85">
        <f t="shared" si="8"/>
        <v>328</v>
      </c>
    </row>
    <row r="127" spans="1:9" ht="51">
      <c r="A127" s="75" t="s">
        <v>240</v>
      </c>
      <c r="B127" s="84">
        <v>1302</v>
      </c>
      <c r="C127" s="152">
        <v>643.3</v>
      </c>
      <c r="D127" s="85">
        <f aca="true" t="shared" si="9" ref="D127:I127">D42-D43+D26+D27</f>
        <v>1153</v>
      </c>
      <c r="E127" s="85">
        <f t="shared" si="9"/>
        <v>1153</v>
      </c>
      <c r="F127" s="85">
        <f t="shared" si="9"/>
        <v>448</v>
      </c>
      <c r="G127" s="85">
        <f t="shared" si="9"/>
        <v>445</v>
      </c>
      <c r="H127" s="85">
        <f t="shared" si="9"/>
        <v>135</v>
      </c>
      <c r="I127" s="85">
        <f t="shared" si="9"/>
        <v>125</v>
      </c>
    </row>
    <row r="128" spans="1:9" ht="15">
      <c r="A128" s="75" t="s">
        <v>14</v>
      </c>
      <c r="B128" s="86">
        <v>1310</v>
      </c>
      <c r="C128" s="125">
        <f aca="true" t="shared" si="10" ref="C128:D130">C28</f>
        <v>4291</v>
      </c>
      <c r="D128" s="83">
        <f t="shared" si="10"/>
        <v>4712</v>
      </c>
      <c r="E128" s="83">
        <f aca="true" t="shared" si="11" ref="E128:I130">E28</f>
        <v>5270</v>
      </c>
      <c r="F128" s="83">
        <f t="shared" si="11"/>
        <v>1178</v>
      </c>
      <c r="G128" s="83">
        <f t="shared" si="11"/>
        <v>1178</v>
      </c>
      <c r="H128" s="83">
        <f t="shared" si="11"/>
        <v>1178</v>
      </c>
      <c r="I128" s="83">
        <f t="shared" si="11"/>
        <v>1736</v>
      </c>
    </row>
    <row r="129" spans="1:9" ht="15">
      <c r="A129" s="75" t="s">
        <v>15</v>
      </c>
      <c r="B129" s="86">
        <v>1320</v>
      </c>
      <c r="C129" s="125">
        <f t="shared" si="10"/>
        <v>880.3</v>
      </c>
      <c r="D129" s="83">
        <f t="shared" si="10"/>
        <v>1037</v>
      </c>
      <c r="E129" s="83">
        <f t="shared" si="11"/>
        <v>1160</v>
      </c>
      <c r="F129" s="83">
        <f t="shared" si="11"/>
        <v>259</v>
      </c>
      <c r="G129" s="83">
        <f t="shared" si="11"/>
        <v>259</v>
      </c>
      <c r="H129" s="83">
        <f t="shared" si="11"/>
        <v>259</v>
      </c>
      <c r="I129" s="83">
        <f t="shared" si="11"/>
        <v>383</v>
      </c>
    </row>
    <row r="130" spans="1:9" ht="15">
      <c r="A130" s="75" t="s">
        <v>155</v>
      </c>
      <c r="B130" s="86">
        <v>1330</v>
      </c>
      <c r="C130" s="125">
        <f t="shared" si="10"/>
        <v>620.7</v>
      </c>
      <c r="D130" s="83">
        <f t="shared" si="10"/>
        <v>1131</v>
      </c>
      <c r="E130" s="83">
        <f t="shared" si="11"/>
        <v>1131</v>
      </c>
      <c r="F130" s="83">
        <f t="shared" si="11"/>
        <v>283</v>
      </c>
      <c r="G130" s="83">
        <f t="shared" si="11"/>
        <v>283</v>
      </c>
      <c r="H130" s="83">
        <f t="shared" si="11"/>
        <v>283</v>
      </c>
      <c r="I130" s="83">
        <f t="shared" si="11"/>
        <v>282</v>
      </c>
    </row>
    <row r="131" spans="1:9" ht="15">
      <c r="A131" s="75" t="s">
        <v>156</v>
      </c>
      <c r="B131" s="86">
        <v>1340</v>
      </c>
      <c r="C131" s="153">
        <f aca="true" t="shared" si="12" ref="C131:I131">C78</f>
        <v>648.3000000000001</v>
      </c>
      <c r="D131" s="88">
        <f t="shared" si="12"/>
        <v>6769</v>
      </c>
      <c r="E131" s="88">
        <f t="shared" si="12"/>
        <v>6769</v>
      </c>
      <c r="F131" s="88">
        <f t="shared" si="12"/>
        <v>368</v>
      </c>
      <c r="G131" s="88">
        <f t="shared" si="12"/>
        <v>4671</v>
      </c>
      <c r="H131" s="88">
        <f t="shared" si="12"/>
        <v>1602</v>
      </c>
      <c r="I131" s="88">
        <f t="shared" si="12"/>
        <v>128</v>
      </c>
    </row>
    <row r="132" spans="1:9" ht="15">
      <c r="A132" s="74" t="s">
        <v>157</v>
      </c>
      <c r="B132" s="89">
        <v>1350</v>
      </c>
      <c r="C132" s="154">
        <f aca="true" t="shared" si="13" ref="C132:I132">C125+C128+C129+C130+C131</f>
        <v>7570.1</v>
      </c>
      <c r="D132" s="99">
        <f t="shared" si="13"/>
        <v>16112</v>
      </c>
      <c r="E132" s="99">
        <f t="shared" si="13"/>
        <v>16793</v>
      </c>
      <c r="F132" s="99">
        <f t="shared" si="13"/>
        <v>2862</v>
      </c>
      <c r="G132" s="99">
        <f t="shared" si="13"/>
        <v>7164</v>
      </c>
      <c r="H132" s="99">
        <f t="shared" si="13"/>
        <v>3785</v>
      </c>
      <c r="I132" s="99">
        <f t="shared" si="13"/>
        <v>2982</v>
      </c>
    </row>
    <row r="134" spans="1:8" ht="15">
      <c r="A134" s="100" t="s">
        <v>297</v>
      </c>
      <c r="B134" s="101"/>
      <c r="C134" s="102"/>
      <c r="D134" s="103" t="s">
        <v>298</v>
      </c>
      <c r="E134" s="104"/>
      <c r="F134" s="105"/>
      <c r="G134" s="105"/>
      <c r="H134" s="103"/>
    </row>
  </sheetData>
  <sheetProtection/>
  <mergeCells count="10">
    <mergeCell ref="A124:I124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0.28125" style="11" customWidth="1"/>
    <col min="2" max="2" width="6.00390625" style="11" customWidth="1"/>
    <col min="3" max="3" width="7.421875" style="11" customWidth="1"/>
    <col min="4" max="4" width="8.140625" style="11" customWidth="1"/>
    <col min="5" max="5" width="8.28125" style="11" customWidth="1"/>
    <col min="6" max="9" width="6.7109375" style="11" customWidth="1"/>
    <col min="10" max="16384" width="9.140625" style="11" customWidth="1"/>
  </cols>
  <sheetData>
    <row r="1" spans="7:9" ht="15.75">
      <c r="G1" s="188" t="s">
        <v>141</v>
      </c>
      <c r="H1" s="188"/>
      <c r="I1" s="188"/>
    </row>
    <row r="2" spans="1:9" ht="15.75">
      <c r="A2" s="175" t="s">
        <v>61</v>
      </c>
      <c r="B2" s="175"/>
      <c r="C2" s="175"/>
      <c r="D2" s="175"/>
      <c r="E2" s="175"/>
      <c r="F2" s="175"/>
      <c r="G2" s="175"/>
      <c r="H2" s="175"/>
      <c r="I2" s="175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9" s="2" customFormat="1" ht="15" customHeight="1">
      <c r="A4" s="190" t="s">
        <v>1</v>
      </c>
      <c r="B4" s="191" t="s">
        <v>2</v>
      </c>
      <c r="C4" s="191" t="s">
        <v>176</v>
      </c>
      <c r="D4" s="192" t="s">
        <v>177</v>
      </c>
      <c r="E4" s="192" t="s">
        <v>178</v>
      </c>
      <c r="F4" s="191" t="s">
        <v>3</v>
      </c>
      <c r="G4" s="191"/>
      <c r="H4" s="191"/>
      <c r="I4" s="191"/>
    </row>
    <row r="5" spans="1:9" s="2" customFormat="1" ht="84" customHeight="1">
      <c r="A5" s="190"/>
      <c r="B5" s="191"/>
      <c r="C5" s="191"/>
      <c r="D5" s="192"/>
      <c r="E5" s="192"/>
      <c r="F5" s="52" t="s">
        <v>4</v>
      </c>
      <c r="G5" s="52" t="s">
        <v>5</v>
      </c>
      <c r="H5" s="52" t="s">
        <v>6</v>
      </c>
      <c r="I5" s="52" t="s">
        <v>7</v>
      </c>
    </row>
    <row r="6" spans="1:9" s="10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14.25">
      <c r="A7" s="193" t="s">
        <v>62</v>
      </c>
      <c r="B7" s="193"/>
      <c r="C7" s="193"/>
      <c r="D7" s="193"/>
      <c r="E7" s="193"/>
      <c r="F7" s="193"/>
      <c r="G7" s="193"/>
      <c r="H7" s="193"/>
      <c r="I7" s="193"/>
    </row>
    <row r="8" spans="1:9" ht="38.25">
      <c r="A8" s="106" t="s">
        <v>63</v>
      </c>
      <c r="B8" s="95">
        <v>2000</v>
      </c>
      <c r="C8" s="109">
        <v>1.5</v>
      </c>
      <c r="D8" s="7"/>
      <c r="E8" s="7"/>
      <c r="F8" s="7"/>
      <c r="G8" s="7"/>
      <c r="H8" s="7"/>
      <c r="I8" s="7"/>
    </row>
    <row r="9" spans="1:9" ht="38.25">
      <c r="A9" s="106" t="s">
        <v>299</v>
      </c>
      <c r="B9" s="95">
        <v>2010</v>
      </c>
      <c r="C9" s="109">
        <v>2.8</v>
      </c>
      <c r="D9" s="7"/>
      <c r="E9" s="7"/>
      <c r="F9" s="7"/>
      <c r="G9" s="7"/>
      <c r="H9" s="7"/>
      <c r="I9" s="7"/>
    </row>
    <row r="10" spans="1:9" ht="15">
      <c r="A10" s="106" t="s">
        <v>64</v>
      </c>
      <c r="B10" s="95">
        <v>2030</v>
      </c>
      <c r="C10" s="108"/>
      <c r="D10" s="7"/>
      <c r="E10" s="7"/>
      <c r="F10" s="7"/>
      <c r="G10" s="7"/>
      <c r="H10" s="7"/>
      <c r="I10" s="7"/>
    </row>
    <row r="11" spans="1:9" ht="25.5">
      <c r="A11" s="106" t="s">
        <v>65</v>
      </c>
      <c r="B11" s="95">
        <v>2031</v>
      </c>
      <c r="C11" s="108"/>
      <c r="D11" s="7"/>
      <c r="E11" s="7"/>
      <c r="F11" s="7"/>
      <c r="G11" s="7"/>
      <c r="H11" s="7"/>
      <c r="I11" s="7"/>
    </row>
    <row r="12" spans="1:9" ht="15">
      <c r="A12" s="106" t="s">
        <v>66</v>
      </c>
      <c r="B12" s="95">
        <v>2040</v>
      </c>
      <c r="C12" s="108"/>
      <c r="D12" s="7"/>
      <c r="E12" s="7"/>
      <c r="F12" s="7"/>
      <c r="G12" s="7"/>
      <c r="H12" s="7"/>
      <c r="I12" s="7"/>
    </row>
    <row r="13" spans="1:9" ht="15">
      <c r="A13" s="106" t="s">
        <v>67</v>
      </c>
      <c r="B13" s="95">
        <v>2050</v>
      </c>
      <c r="C13" s="108"/>
      <c r="D13" s="7"/>
      <c r="E13" s="7"/>
      <c r="F13" s="7"/>
      <c r="G13" s="7"/>
      <c r="H13" s="7"/>
      <c r="I13" s="7"/>
    </row>
    <row r="14" spans="1:9" ht="15">
      <c r="A14" s="106" t="s">
        <v>68</v>
      </c>
      <c r="B14" s="95">
        <v>2060</v>
      </c>
      <c r="C14" s="108"/>
      <c r="D14" s="7"/>
      <c r="E14" s="7"/>
      <c r="F14" s="7"/>
      <c r="G14" s="7"/>
      <c r="H14" s="7"/>
      <c r="I14" s="7"/>
    </row>
    <row r="15" spans="1:9" ht="38.25">
      <c r="A15" s="106" t="s">
        <v>69</v>
      </c>
      <c r="B15" s="95">
        <v>2070</v>
      </c>
      <c r="C15" s="109">
        <v>20</v>
      </c>
      <c r="D15" s="7"/>
      <c r="E15" s="7"/>
      <c r="F15" s="7"/>
      <c r="G15" s="7"/>
      <c r="H15" s="7"/>
      <c r="I15" s="7"/>
    </row>
    <row r="16" spans="1:9" ht="14.25">
      <c r="A16" s="193" t="s">
        <v>70</v>
      </c>
      <c r="B16" s="193"/>
      <c r="C16" s="193"/>
      <c r="D16" s="193"/>
      <c r="E16" s="193"/>
      <c r="F16" s="193"/>
      <c r="G16" s="193"/>
      <c r="H16" s="193"/>
      <c r="I16" s="193"/>
    </row>
    <row r="17" spans="1:9" ht="38.25">
      <c r="A17" s="110" t="s">
        <v>300</v>
      </c>
      <c r="B17" s="111">
        <v>2110</v>
      </c>
      <c r="C17" s="92">
        <f aca="true" t="shared" si="0" ref="C17:I17">C18+C19+C20+C21+C22+C23</f>
        <v>0</v>
      </c>
      <c r="D17" s="92">
        <f t="shared" si="0"/>
        <v>0</v>
      </c>
      <c r="E17" s="92">
        <f t="shared" si="0"/>
        <v>0</v>
      </c>
      <c r="F17" s="92">
        <f t="shared" si="0"/>
        <v>0</v>
      </c>
      <c r="G17" s="92">
        <f t="shared" si="0"/>
        <v>0</v>
      </c>
      <c r="H17" s="92">
        <f t="shared" si="0"/>
        <v>0</v>
      </c>
      <c r="I17" s="92">
        <f t="shared" si="0"/>
        <v>0</v>
      </c>
    </row>
    <row r="18" spans="1:9" ht="14.25">
      <c r="A18" s="75" t="s">
        <v>71</v>
      </c>
      <c r="B18" s="95">
        <v>2111</v>
      </c>
      <c r="C18" s="90"/>
      <c r="D18" s="90"/>
      <c r="E18" s="90"/>
      <c r="F18" s="90"/>
      <c r="G18" s="90"/>
      <c r="H18" s="90"/>
      <c r="I18" s="90"/>
    </row>
    <row r="19" spans="1:9" ht="38.25">
      <c r="A19" s="75" t="s">
        <v>142</v>
      </c>
      <c r="B19" s="95">
        <v>2112</v>
      </c>
      <c r="C19" s="90"/>
      <c r="D19" s="90"/>
      <c r="E19" s="90"/>
      <c r="F19" s="90"/>
      <c r="G19" s="90"/>
      <c r="H19" s="90"/>
      <c r="I19" s="90"/>
    </row>
    <row r="20" spans="1:9" ht="38.25">
      <c r="A20" s="106" t="s">
        <v>143</v>
      </c>
      <c r="B20" s="112">
        <v>2113</v>
      </c>
      <c r="C20" s="90"/>
      <c r="D20" s="90"/>
      <c r="E20" s="90"/>
      <c r="F20" s="90"/>
      <c r="G20" s="90"/>
      <c r="H20" s="90"/>
      <c r="I20" s="90"/>
    </row>
    <row r="21" spans="1:9" ht="14.25">
      <c r="A21" s="106" t="s">
        <v>72</v>
      </c>
      <c r="B21" s="112">
        <v>2114</v>
      </c>
      <c r="C21" s="90"/>
      <c r="D21" s="90"/>
      <c r="E21" s="90"/>
      <c r="F21" s="90"/>
      <c r="G21" s="90"/>
      <c r="H21" s="90"/>
      <c r="I21" s="90"/>
    </row>
    <row r="22" spans="1:9" ht="14.25">
      <c r="A22" s="106" t="s">
        <v>73</v>
      </c>
      <c r="B22" s="112">
        <v>2115</v>
      </c>
      <c r="C22" s="90"/>
      <c r="D22" s="90"/>
      <c r="E22" s="90"/>
      <c r="F22" s="90"/>
      <c r="G22" s="90"/>
      <c r="H22" s="90"/>
      <c r="I22" s="90"/>
    </row>
    <row r="23" spans="1:9" ht="25.5">
      <c r="A23" s="106" t="s">
        <v>301</v>
      </c>
      <c r="B23" s="112">
        <v>2116</v>
      </c>
      <c r="C23" s="92">
        <f>C24</f>
        <v>0</v>
      </c>
      <c r="D23" s="92"/>
      <c r="E23" s="90"/>
      <c r="F23" s="92"/>
      <c r="G23" s="92"/>
      <c r="H23" s="92"/>
      <c r="I23" s="92"/>
    </row>
    <row r="24" spans="1:9" ht="14.25">
      <c r="A24" s="106" t="s">
        <v>302</v>
      </c>
      <c r="B24" s="112" t="s">
        <v>303</v>
      </c>
      <c r="C24" s="92"/>
      <c r="D24" s="92"/>
      <c r="E24" s="90"/>
      <c r="F24" s="92"/>
      <c r="G24" s="92"/>
      <c r="H24" s="92"/>
      <c r="I24" s="92"/>
    </row>
    <row r="25" spans="1:9" ht="38.25">
      <c r="A25" s="110" t="s">
        <v>75</v>
      </c>
      <c r="B25" s="113">
        <v>2120</v>
      </c>
      <c r="C25" s="114">
        <f aca="true" t="shared" si="1" ref="C25:I25">C26+C27+C28+C29</f>
        <v>846.4999999999999</v>
      </c>
      <c r="D25" s="92">
        <f t="shared" si="1"/>
        <v>919</v>
      </c>
      <c r="E25" s="92">
        <f>E26+E27+E28+E29</f>
        <v>1028</v>
      </c>
      <c r="F25" s="92">
        <f t="shared" si="1"/>
        <v>229</v>
      </c>
      <c r="G25" s="92">
        <f t="shared" si="1"/>
        <v>230</v>
      </c>
      <c r="H25" s="92">
        <f t="shared" si="1"/>
        <v>230</v>
      </c>
      <c r="I25" s="92">
        <f t="shared" si="1"/>
        <v>339</v>
      </c>
    </row>
    <row r="26" spans="1:9" ht="14.25">
      <c r="A26" s="106" t="s">
        <v>73</v>
      </c>
      <c r="B26" s="112">
        <v>2121</v>
      </c>
      <c r="C26" s="107">
        <v>780.4</v>
      </c>
      <c r="D26" s="90">
        <v>848</v>
      </c>
      <c r="E26" s="90">
        <v>949</v>
      </c>
      <c r="F26" s="90">
        <v>212</v>
      </c>
      <c r="G26" s="90">
        <v>212</v>
      </c>
      <c r="H26" s="90">
        <v>212</v>
      </c>
      <c r="I26" s="90">
        <f>212+101</f>
        <v>313</v>
      </c>
    </row>
    <row r="27" spans="1:9" ht="14.25">
      <c r="A27" s="106" t="s">
        <v>76</v>
      </c>
      <c r="B27" s="112">
        <v>2122</v>
      </c>
      <c r="C27" s="107">
        <v>0.3</v>
      </c>
      <c r="D27" s="90"/>
      <c r="E27" s="90"/>
      <c r="F27" s="90"/>
      <c r="G27" s="90"/>
      <c r="H27" s="90"/>
      <c r="I27" s="90"/>
    </row>
    <row r="28" spans="1:9" ht="14.25">
      <c r="A28" s="106" t="s">
        <v>77</v>
      </c>
      <c r="B28" s="112">
        <v>2123</v>
      </c>
      <c r="C28" s="90"/>
      <c r="D28" s="90"/>
      <c r="E28" s="90"/>
      <c r="F28" s="90"/>
      <c r="G28" s="90"/>
      <c r="H28" s="90"/>
      <c r="I28" s="90"/>
    </row>
    <row r="29" spans="1:9" ht="25.5">
      <c r="A29" s="106" t="s">
        <v>74</v>
      </c>
      <c r="B29" s="112">
        <v>2124</v>
      </c>
      <c r="C29" s="107">
        <f aca="true" t="shared" si="2" ref="C29:I29">C30+C31+C32</f>
        <v>65.8</v>
      </c>
      <c r="D29" s="107">
        <f t="shared" si="2"/>
        <v>71</v>
      </c>
      <c r="E29" s="90">
        <f t="shared" si="2"/>
        <v>79</v>
      </c>
      <c r="F29" s="90">
        <f t="shared" si="2"/>
        <v>17</v>
      </c>
      <c r="G29" s="90">
        <f t="shared" si="2"/>
        <v>18</v>
      </c>
      <c r="H29" s="90">
        <f t="shared" si="2"/>
        <v>18</v>
      </c>
      <c r="I29" s="90">
        <f t="shared" si="2"/>
        <v>26</v>
      </c>
    </row>
    <row r="30" spans="1:9" ht="15">
      <c r="A30" s="106" t="s">
        <v>304</v>
      </c>
      <c r="B30" s="15" t="s">
        <v>305</v>
      </c>
      <c r="C30" s="107">
        <v>65</v>
      </c>
      <c r="D30" s="90">
        <v>71</v>
      </c>
      <c r="E30" s="90">
        <v>79</v>
      </c>
      <c r="F30" s="90">
        <v>17</v>
      </c>
      <c r="G30" s="90">
        <v>18</v>
      </c>
      <c r="H30" s="90">
        <v>18</v>
      </c>
      <c r="I30" s="90">
        <f>18+8</f>
        <v>26</v>
      </c>
    </row>
    <row r="31" spans="1:9" ht="15">
      <c r="A31" s="106" t="s">
        <v>71</v>
      </c>
      <c r="B31" s="15" t="s">
        <v>306</v>
      </c>
      <c r="C31" s="107">
        <v>0.8</v>
      </c>
      <c r="D31" s="90"/>
      <c r="E31" s="90"/>
      <c r="F31" s="90"/>
      <c r="G31" s="90"/>
      <c r="H31" s="90"/>
      <c r="I31" s="90"/>
    </row>
    <row r="32" spans="1:9" ht="38.25">
      <c r="A32" s="106" t="s">
        <v>307</v>
      </c>
      <c r="B32" s="15" t="s">
        <v>308</v>
      </c>
      <c r="C32" s="107"/>
      <c r="D32" s="90"/>
      <c r="E32" s="90"/>
      <c r="F32" s="90"/>
      <c r="G32" s="90"/>
      <c r="H32" s="90"/>
      <c r="I32" s="90"/>
    </row>
    <row r="33" spans="1:9" ht="25.5">
      <c r="A33" s="110" t="s">
        <v>309</v>
      </c>
      <c r="B33" s="113">
        <v>2130</v>
      </c>
      <c r="C33" s="114">
        <f aca="true" t="shared" si="3" ref="C33:I33">C34+C35+C36</f>
        <v>880.3</v>
      </c>
      <c r="D33" s="92">
        <f t="shared" si="3"/>
        <v>1037</v>
      </c>
      <c r="E33" s="92">
        <f t="shared" si="3"/>
        <v>1160</v>
      </c>
      <c r="F33" s="92">
        <f t="shared" si="3"/>
        <v>259</v>
      </c>
      <c r="G33" s="92">
        <f t="shared" si="3"/>
        <v>259</v>
      </c>
      <c r="H33" s="92">
        <f t="shared" si="3"/>
        <v>259</v>
      </c>
      <c r="I33" s="92">
        <f t="shared" si="3"/>
        <v>383</v>
      </c>
    </row>
    <row r="34" spans="1:9" ht="14.25">
      <c r="A34" s="106" t="s">
        <v>78</v>
      </c>
      <c r="B34" s="112">
        <v>2131</v>
      </c>
      <c r="C34" s="90"/>
      <c r="D34" s="90"/>
      <c r="E34" s="90"/>
      <c r="F34" s="90"/>
      <c r="G34" s="90"/>
      <c r="H34" s="90"/>
      <c r="I34" s="90"/>
    </row>
    <row r="35" spans="1:9" ht="38.25">
      <c r="A35" s="106" t="s">
        <v>79</v>
      </c>
      <c r="B35" s="112">
        <v>2132</v>
      </c>
      <c r="C35" s="107">
        <v>880.3</v>
      </c>
      <c r="D35" s="90">
        <v>1037</v>
      </c>
      <c r="E35" s="90">
        <f>1037+123</f>
        <v>1160</v>
      </c>
      <c r="F35" s="90">
        <v>259</v>
      </c>
      <c r="G35" s="90">
        <v>259</v>
      </c>
      <c r="H35" s="90">
        <v>259</v>
      </c>
      <c r="I35" s="90">
        <f>260+123</f>
        <v>383</v>
      </c>
    </row>
    <row r="36" spans="1:9" ht="25.5">
      <c r="A36" s="106" t="s">
        <v>80</v>
      </c>
      <c r="B36" s="112">
        <v>2133</v>
      </c>
      <c r="C36" s="90"/>
      <c r="D36" s="90"/>
      <c r="E36" s="90"/>
      <c r="F36" s="90"/>
      <c r="G36" s="90"/>
      <c r="H36" s="90"/>
      <c r="I36" s="90"/>
    </row>
    <row r="37" spans="1:9" ht="25.5">
      <c r="A37" s="110" t="s">
        <v>81</v>
      </c>
      <c r="B37" s="113">
        <v>2140</v>
      </c>
      <c r="C37" s="92"/>
      <c r="D37" s="92"/>
      <c r="E37" s="92"/>
      <c r="F37" s="92"/>
      <c r="G37" s="92"/>
      <c r="H37" s="92"/>
      <c r="I37" s="92"/>
    </row>
    <row r="38" spans="1:9" ht="63.75">
      <c r="A38" s="106" t="s">
        <v>82</v>
      </c>
      <c r="B38" s="112">
        <v>2141</v>
      </c>
      <c r="C38" s="90"/>
      <c r="D38" s="90"/>
      <c r="E38" s="90"/>
      <c r="F38" s="90"/>
      <c r="G38" s="90"/>
      <c r="H38" s="90"/>
      <c r="I38" s="90"/>
    </row>
    <row r="39" spans="1:9" ht="25.5">
      <c r="A39" s="106" t="s">
        <v>83</v>
      </c>
      <c r="B39" s="112">
        <v>2142</v>
      </c>
      <c r="C39" s="90"/>
      <c r="D39" s="90"/>
      <c r="E39" s="90"/>
      <c r="F39" s="90"/>
      <c r="G39" s="90"/>
      <c r="H39" s="90"/>
      <c r="I39" s="90"/>
    </row>
    <row r="40" spans="1:9" ht="15">
      <c r="A40" s="17"/>
      <c r="B40" s="12"/>
      <c r="C40" s="18"/>
      <c r="D40" s="19"/>
      <c r="E40" s="18"/>
      <c r="F40" s="19"/>
      <c r="G40" s="19"/>
      <c r="H40" s="19"/>
      <c r="I40" s="19"/>
    </row>
    <row r="41" spans="1:9" ht="15">
      <c r="A41" s="100" t="s">
        <v>297</v>
      </c>
      <c r="B41" s="101"/>
      <c r="C41" s="102"/>
      <c r="D41" s="103" t="s">
        <v>298</v>
      </c>
      <c r="E41" s="104"/>
      <c r="F41" s="105"/>
      <c r="G41" s="105"/>
      <c r="H41" s="22"/>
      <c r="I41" s="22"/>
    </row>
    <row r="42" spans="1:9" ht="15">
      <c r="A42" s="23"/>
      <c r="B42" s="22"/>
      <c r="C42" s="23"/>
      <c r="D42" s="23"/>
      <c r="E42" s="23"/>
      <c r="F42" s="24"/>
      <c r="G42" s="24"/>
      <c r="I42" s="25"/>
    </row>
  </sheetData>
  <sheetProtection/>
  <mergeCells count="10">
    <mergeCell ref="A16:I16"/>
    <mergeCell ref="G1:I1"/>
    <mergeCell ref="A2:I2"/>
    <mergeCell ref="A4:A5"/>
    <mergeCell ref="B4:B5"/>
    <mergeCell ref="C4:C5"/>
    <mergeCell ref="D4:D5"/>
    <mergeCell ref="E4:E5"/>
    <mergeCell ref="F4:I4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29.00390625" style="11" customWidth="1"/>
    <col min="2" max="2" width="6.7109375" style="11" customWidth="1"/>
    <col min="3" max="3" width="7.57421875" style="11" customWidth="1"/>
    <col min="4" max="4" width="8.140625" style="11" customWidth="1"/>
    <col min="5" max="5" width="8.57421875" style="11" customWidth="1"/>
    <col min="6" max="9" width="6.7109375" style="11" customWidth="1"/>
    <col min="10" max="11" width="9.57421875" style="49" bestFit="1" customWidth="1"/>
    <col min="12" max="17" width="9.140625" style="49" customWidth="1"/>
    <col min="18" max="16384" width="9.140625" style="11" customWidth="1"/>
  </cols>
  <sheetData>
    <row r="1" spans="7:9" ht="15.75">
      <c r="G1" s="188" t="s">
        <v>144</v>
      </c>
      <c r="H1" s="188"/>
      <c r="I1" s="188"/>
    </row>
    <row r="2" spans="1:9" ht="15.75">
      <c r="A2" s="198" t="s">
        <v>145</v>
      </c>
      <c r="B2" s="198"/>
      <c r="C2" s="198"/>
      <c r="D2" s="198"/>
      <c r="E2" s="198"/>
      <c r="F2" s="198"/>
      <c r="G2" s="198"/>
      <c r="H2" s="198"/>
      <c r="I2" s="198"/>
    </row>
    <row r="3" spans="1:9" ht="14.25">
      <c r="A3" s="26"/>
      <c r="B3" s="26"/>
      <c r="C3" s="26"/>
      <c r="D3" s="26"/>
      <c r="E3" s="26"/>
      <c r="F3" s="26"/>
      <c r="G3" s="26"/>
      <c r="H3" s="26"/>
      <c r="I3" s="26"/>
    </row>
    <row r="4" spans="1:17" s="2" customFormat="1" ht="15" customHeight="1">
      <c r="A4" s="190" t="s">
        <v>1</v>
      </c>
      <c r="B4" s="191" t="s">
        <v>2</v>
      </c>
      <c r="C4" s="191" t="s">
        <v>176</v>
      </c>
      <c r="D4" s="192" t="s">
        <v>177</v>
      </c>
      <c r="E4" s="192" t="s">
        <v>178</v>
      </c>
      <c r="F4" s="191" t="s">
        <v>3</v>
      </c>
      <c r="G4" s="191"/>
      <c r="H4" s="191"/>
      <c r="I4" s="191"/>
      <c r="J4" s="146"/>
      <c r="K4" s="146"/>
      <c r="L4" s="146"/>
      <c r="M4" s="146"/>
      <c r="N4" s="146"/>
      <c r="O4" s="146"/>
      <c r="P4" s="146"/>
      <c r="Q4" s="146"/>
    </row>
    <row r="5" spans="1:17" s="2" customFormat="1" ht="84" customHeight="1">
      <c r="A5" s="190"/>
      <c r="B5" s="191"/>
      <c r="C5" s="191"/>
      <c r="D5" s="192"/>
      <c r="E5" s="192"/>
      <c r="F5" s="52" t="s">
        <v>4</v>
      </c>
      <c r="G5" s="52" t="s">
        <v>5</v>
      </c>
      <c r="H5" s="52" t="s">
        <v>6</v>
      </c>
      <c r="I5" s="52" t="s">
        <v>7</v>
      </c>
      <c r="J5" s="146"/>
      <c r="K5" s="146"/>
      <c r="L5" s="146"/>
      <c r="M5" s="146"/>
      <c r="N5" s="146"/>
      <c r="O5" s="146"/>
      <c r="P5" s="146"/>
      <c r="Q5" s="146"/>
    </row>
    <row r="6" spans="1:17" s="10" customFormat="1" ht="12">
      <c r="A6" s="9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147"/>
      <c r="K6" s="147"/>
      <c r="L6" s="147"/>
      <c r="M6" s="147"/>
      <c r="N6" s="147"/>
      <c r="O6" s="147"/>
      <c r="P6" s="147"/>
      <c r="Q6" s="147"/>
    </row>
    <row r="7" spans="1:9" ht="15.75" customHeight="1">
      <c r="A7" s="195" t="s">
        <v>84</v>
      </c>
      <c r="B7" s="196"/>
      <c r="C7" s="196"/>
      <c r="D7" s="196"/>
      <c r="E7" s="196"/>
      <c r="F7" s="196"/>
      <c r="G7" s="196"/>
      <c r="H7" s="196"/>
      <c r="I7" s="197"/>
    </row>
    <row r="8" spans="1:9" ht="25.5">
      <c r="A8" s="115" t="s">
        <v>85</v>
      </c>
      <c r="B8" s="116">
        <v>3000</v>
      </c>
      <c r="C8" s="114">
        <f>C9+C10+C11+C12+C13+C15+C18+C19+C20</f>
        <v>6972</v>
      </c>
      <c r="D8" s="92">
        <f>D9+D10+D11+D12+D15+D20</f>
        <v>14981</v>
      </c>
      <c r="E8" s="92">
        <f>E9+E10+E11+E12+E15+E19+E20</f>
        <v>15662</v>
      </c>
      <c r="F8" s="92">
        <f>F9+F10+F11+F12+F15+F19+F20</f>
        <v>2506</v>
      </c>
      <c r="G8" s="92">
        <f>G9+G10+G11+G12+G15+G19+G20</f>
        <v>6624</v>
      </c>
      <c r="H8" s="92">
        <f>H9+H10+H11+H12+H15+H19+H20</f>
        <v>3577</v>
      </c>
      <c r="I8" s="92">
        <f>I9+I10+I11+I12+I15+I19+I20</f>
        <v>2955</v>
      </c>
    </row>
    <row r="9" spans="1:9" ht="35.25" customHeight="1">
      <c r="A9" s="75" t="s">
        <v>86</v>
      </c>
      <c r="B9" s="81">
        <v>3010</v>
      </c>
      <c r="C9" s="107"/>
      <c r="D9" s="90"/>
      <c r="E9" s="90"/>
      <c r="F9" s="90"/>
      <c r="G9" s="90"/>
      <c r="H9" s="90"/>
      <c r="I9" s="90"/>
    </row>
    <row r="10" spans="1:9" ht="25.5">
      <c r="A10" s="75" t="s">
        <v>87</v>
      </c>
      <c r="B10" s="81">
        <v>3020</v>
      </c>
      <c r="C10" s="107"/>
      <c r="D10" s="90"/>
      <c r="E10" s="90"/>
      <c r="F10" s="90"/>
      <c r="G10" s="90"/>
      <c r="H10" s="90"/>
      <c r="I10" s="90"/>
    </row>
    <row r="11" spans="1:9" ht="14.25">
      <c r="A11" s="75" t="s">
        <v>88</v>
      </c>
      <c r="B11" s="81">
        <v>3021</v>
      </c>
      <c r="C11" s="107"/>
      <c r="D11" s="90"/>
      <c r="E11" s="90"/>
      <c r="F11" s="90"/>
      <c r="G11" s="90"/>
      <c r="H11" s="90"/>
      <c r="I11" s="90"/>
    </row>
    <row r="12" spans="1:9" ht="28.5" customHeight="1">
      <c r="A12" s="75" t="s">
        <v>310</v>
      </c>
      <c r="B12" s="91">
        <v>3030</v>
      </c>
      <c r="C12" s="114">
        <f aca="true" t="shared" si="0" ref="C12:I12">C14</f>
        <v>6915</v>
      </c>
      <c r="D12" s="92">
        <f t="shared" si="0"/>
        <v>14953</v>
      </c>
      <c r="E12" s="90">
        <f t="shared" si="0"/>
        <v>15634</v>
      </c>
      <c r="F12" s="90">
        <f t="shared" si="0"/>
        <v>2499</v>
      </c>
      <c r="G12" s="90">
        <f t="shared" si="0"/>
        <v>6617</v>
      </c>
      <c r="H12" s="90">
        <f t="shared" si="0"/>
        <v>3570</v>
      </c>
      <c r="I12" s="90">
        <f t="shared" si="0"/>
        <v>2948</v>
      </c>
    </row>
    <row r="13" spans="1:9" ht="14.25">
      <c r="A13" s="117" t="s">
        <v>203</v>
      </c>
      <c r="B13" s="81" t="s">
        <v>311</v>
      </c>
      <c r="C13" s="107"/>
      <c r="D13" s="90"/>
      <c r="E13" s="90"/>
      <c r="F13" s="90"/>
      <c r="G13" s="90"/>
      <c r="H13" s="90"/>
      <c r="I13" s="90"/>
    </row>
    <row r="14" spans="1:9" ht="63.75">
      <c r="A14" s="118" t="s">
        <v>354</v>
      </c>
      <c r="B14" s="81" t="s">
        <v>312</v>
      </c>
      <c r="C14" s="107">
        <v>6915</v>
      </c>
      <c r="D14" s="90">
        <v>14953</v>
      </c>
      <c r="E14" s="90">
        <f>'І Фін результат'!E73</f>
        <v>15634</v>
      </c>
      <c r="F14" s="90">
        <f>'І Фін результат'!F73</f>
        <v>2499</v>
      </c>
      <c r="G14" s="90">
        <f>'І Фін результат'!G73</f>
        <v>6617</v>
      </c>
      <c r="H14" s="90">
        <f>'І Фін результат'!H73</f>
        <v>3570</v>
      </c>
      <c r="I14" s="90">
        <f>'І Фін результат'!I73</f>
        <v>2948</v>
      </c>
    </row>
    <row r="15" spans="1:9" ht="25.5">
      <c r="A15" s="75" t="s">
        <v>89</v>
      </c>
      <c r="B15" s="91">
        <v>3040</v>
      </c>
      <c r="C15" s="114">
        <f aca="true" t="shared" si="1" ref="C15:I15">C16+C17+C18</f>
        <v>28.3</v>
      </c>
      <c r="D15" s="114">
        <f t="shared" si="1"/>
        <v>28</v>
      </c>
      <c r="E15" s="90">
        <f t="shared" si="1"/>
        <v>28</v>
      </c>
      <c r="F15" s="90">
        <f t="shared" si="1"/>
        <v>7</v>
      </c>
      <c r="G15" s="90">
        <f t="shared" si="1"/>
        <v>7</v>
      </c>
      <c r="H15" s="90">
        <f t="shared" si="1"/>
        <v>7</v>
      </c>
      <c r="I15" s="90">
        <f t="shared" si="1"/>
        <v>7</v>
      </c>
    </row>
    <row r="16" spans="1:9" ht="25.5">
      <c r="A16" s="75" t="s">
        <v>313</v>
      </c>
      <c r="B16" s="81" t="s">
        <v>314</v>
      </c>
      <c r="C16" s="107">
        <v>0</v>
      </c>
      <c r="D16" s="90"/>
      <c r="E16" s="90"/>
      <c r="F16" s="90"/>
      <c r="G16" s="90"/>
      <c r="H16" s="90"/>
      <c r="I16" s="90"/>
    </row>
    <row r="17" spans="1:9" ht="14.25">
      <c r="A17" s="76" t="s">
        <v>315</v>
      </c>
      <c r="B17" s="81" t="s">
        <v>316</v>
      </c>
      <c r="C17" s="107">
        <v>28.3</v>
      </c>
      <c r="D17" s="90">
        <v>28</v>
      </c>
      <c r="E17" s="90">
        <v>28</v>
      </c>
      <c r="F17" s="90">
        <v>7</v>
      </c>
      <c r="G17" s="90">
        <v>7</v>
      </c>
      <c r="H17" s="90">
        <v>7</v>
      </c>
      <c r="I17" s="90">
        <v>7</v>
      </c>
    </row>
    <row r="18" spans="1:9" ht="153">
      <c r="A18" s="119" t="s">
        <v>317</v>
      </c>
      <c r="B18" s="81" t="s">
        <v>318</v>
      </c>
      <c r="C18" s="90"/>
      <c r="D18" s="90"/>
      <c r="E18" s="90"/>
      <c r="F18" s="90"/>
      <c r="G18" s="90"/>
      <c r="H18" s="90"/>
      <c r="I18" s="90"/>
    </row>
    <row r="19" spans="1:9" ht="38.25">
      <c r="A19" s="75" t="s">
        <v>319</v>
      </c>
      <c r="B19" s="81">
        <v>3050</v>
      </c>
      <c r="C19" s="90"/>
      <c r="D19" s="90"/>
      <c r="E19" s="90"/>
      <c r="F19" s="90"/>
      <c r="G19" s="90"/>
      <c r="H19" s="90"/>
      <c r="I19" s="90"/>
    </row>
    <row r="20" spans="1:9" ht="25.5">
      <c r="A20" s="75" t="s">
        <v>320</v>
      </c>
      <c r="B20" s="91">
        <v>3060</v>
      </c>
      <c r="C20" s="114">
        <f>C21+C22</f>
        <v>28.7</v>
      </c>
      <c r="D20" s="90"/>
      <c r="E20" s="90">
        <f>E21+E22</f>
        <v>0</v>
      </c>
      <c r="F20" s="90">
        <f>F21+F22</f>
        <v>0</v>
      </c>
      <c r="G20" s="90">
        <f>G21+G22</f>
        <v>0</v>
      </c>
      <c r="H20" s="90">
        <f>H21+H22</f>
        <v>0</v>
      </c>
      <c r="I20" s="90">
        <f>I21+I22</f>
        <v>0</v>
      </c>
    </row>
    <row r="21" spans="1:9" ht="38.25">
      <c r="A21" s="75" t="s">
        <v>321</v>
      </c>
      <c r="B21" s="81" t="s">
        <v>322</v>
      </c>
      <c r="C21" s="107">
        <v>28.7</v>
      </c>
      <c r="D21" s="90"/>
      <c r="E21" s="90"/>
      <c r="F21" s="90"/>
      <c r="G21" s="90"/>
      <c r="H21" s="90"/>
      <c r="I21" s="90"/>
    </row>
    <row r="22" spans="1:9" ht="38.25">
      <c r="A22" s="75" t="s">
        <v>323</v>
      </c>
      <c r="B22" s="81" t="s">
        <v>324</v>
      </c>
      <c r="C22" s="90"/>
      <c r="D22" s="90"/>
      <c r="E22" s="90"/>
      <c r="F22" s="90"/>
      <c r="G22" s="90"/>
      <c r="H22" s="90"/>
      <c r="I22" s="90"/>
    </row>
    <row r="23" spans="1:9" ht="25.5">
      <c r="A23" s="74" t="s">
        <v>90</v>
      </c>
      <c r="B23" s="91">
        <v>3100</v>
      </c>
      <c r="C23" s="114">
        <f>C24+C25+C26+C27+C29+C3+C40+C43+C44</f>
        <v>6846.3</v>
      </c>
      <c r="D23" s="92">
        <f>D24+D25+D26+D27+D28+D29+D30+D33+D3+D40+D42+D43+D44</f>
        <v>9326</v>
      </c>
      <c r="E23" s="92">
        <f>E24+E25+E26+E27+E28+E29+E30+E33+E3+E40+E41</f>
        <v>10007</v>
      </c>
      <c r="F23" s="92">
        <f>F24+F25+F26+F27+F28+F29+F30+F33+F3+F40+F41</f>
        <v>2579</v>
      </c>
      <c r="G23" s="92">
        <f>G24+G25+G26+G27+G28+G29+G30+G33+G3+G40+G41</f>
        <v>2530</v>
      </c>
      <c r="H23" s="92">
        <f>H24+H25+H26+H27+H28+H29+H30+H33+H3+H40+H41</f>
        <v>2198</v>
      </c>
      <c r="I23" s="92">
        <f>I24+I25+I26+I27+I28+I29+I30+I33+I3+I40+I41</f>
        <v>2700</v>
      </c>
    </row>
    <row r="24" spans="1:9" ht="25.5">
      <c r="A24" s="75" t="s">
        <v>91</v>
      </c>
      <c r="B24" s="81">
        <v>3110</v>
      </c>
      <c r="C24" s="107">
        <v>1645.2</v>
      </c>
      <c r="D24" s="90">
        <v>3577</v>
      </c>
      <c r="E24" s="90">
        <f>'І Фін результат'!E125+'І Фін результат'!E78-'І Фін результат'!E95</f>
        <v>3577</v>
      </c>
      <c r="F24" s="90">
        <f>'І Фін результат'!F125+'І Фін результат'!F78-'І Фін результат'!F95</f>
        <v>1142</v>
      </c>
      <c r="G24" s="90">
        <f>'І Фін результат'!G125+'І Фін результат'!G78-'І Фін результат'!G95</f>
        <v>1093</v>
      </c>
      <c r="H24" s="90">
        <f>'І Фін результат'!H125+'І Фін результат'!H78-'І Фін результат'!H95</f>
        <v>761</v>
      </c>
      <c r="I24" s="90">
        <f>'І Фін результат'!I125+'І Фін результат'!I78-'І Фін результат'!I95</f>
        <v>581</v>
      </c>
    </row>
    <row r="25" spans="1:14" ht="15" customHeight="1">
      <c r="A25" s="75" t="s">
        <v>92</v>
      </c>
      <c r="B25" s="81">
        <v>3120</v>
      </c>
      <c r="C25" s="107">
        <v>3451.2</v>
      </c>
      <c r="D25" s="90">
        <v>3793</v>
      </c>
      <c r="E25" s="90">
        <f>3793+449</f>
        <v>4242</v>
      </c>
      <c r="F25" s="90">
        <v>949</v>
      </c>
      <c r="G25" s="90">
        <v>948</v>
      </c>
      <c r="H25" s="90">
        <v>948</v>
      </c>
      <c r="I25" s="90">
        <f>948+449</f>
        <v>1397</v>
      </c>
      <c r="J25" s="150"/>
      <c r="K25" s="150"/>
      <c r="L25" s="150"/>
      <c r="M25" s="150"/>
      <c r="N25" s="148"/>
    </row>
    <row r="26" spans="1:9" ht="38.25">
      <c r="A26" s="75" t="s">
        <v>325</v>
      </c>
      <c r="B26" s="81">
        <v>3130</v>
      </c>
      <c r="C26" s="90"/>
      <c r="D26" s="90"/>
      <c r="E26" s="90"/>
      <c r="F26" s="90"/>
      <c r="G26" s="90"/>
      <c r="H26" s="90"/>
      <c r="I26" s="90"/>
    </row>
    <row r="27" spans="1:9" ht="38.25">
      <c r="A27" s="74" t="s">
        <v>93</v>
      </c>
      <c r="B27" s="81">
        <v>3140</v>
      </c>
      <c r="C27" s="114">
        <f>C28+C30+C33</f>
        <v>1726.5</v>
      </c>
      <c r="D27" s="92"/>
      <c r="E27" s="92"/>
      <c r="F27" s="92"/>
      <c r="G27" s="92"/>
      <c r="H27" s="92"/>
      <c r="I27" s="92"/>
    </row>
    <row r="28" spans="1:9" ht="14.25">
      <c r="A28" s="75" t="s">
        <v>108</v>
      </c>
      <c r="B28" s="95">
        <v>3141</v>
      </c>
      <c r="C28" s="107">
        <v>0.8</v>
      </c>
      <c r="D28" s="90"/>
      <c r="E28" s="90"/>
      <c r="F28" s="90"/>
      <c r="G28" s="90"/>
      <c r="H28" s="90"/>
      <c r="I28" s="90"/>
    </row>
    <row r="29" spans="1:9" ht="14.25">
      <c r="A29" s="75" t="s">
        <v>94</v>
      </c>
      <c r="B29" s="95">
        <v>3142</v>
      </c>
      <c r="C29" s="90"/>
      <c r="D29" s="90"/>
      <c r="E29" s="90"/>
      <c r="F29" s="90"/>
      <c r="G29" s="90"/>
      <c r="H29" s="90"/>
      <c r="I29" s="90"/>
    </row>
    <row r="30" spans="1:11" ht="14.25">
      <c r="A30" s="75" t="s">
        <v>73</v>
      </c>
      <c r="B30" s="95">
        <v>3143</v>
      </c>
      <c r="C30" s="107">
        <f>C31+C32</f>
        <v>780.4000000000001</v>
      </c>
      <c r="D30" s="90">
        <v>848</v>
      </c>
      <c r="E30" s="90">
        <f>'ІІ Розр з бюджетом'!E26</f>
        <v>949</v>
      </c>
      <c r="F30" s="90">
        <f>'ІІ Розр з бюджетом'!F26</f>
        <v>212</v>
      </c>
      <c r="G30" s="90">
        <f>'ІІ Розр з бюджетом'!G26</f>
        <v>212</v>
      </c>
      <c r="H30" s="90">
        <f>'ІІ Розр з бюджетом'!H26</f>
        <v>212</v>
      </c>
      <c r="I30" s="90">
        <f>'ІІ Розр з бюджетом'!I26</f>
        <v>313</v>
      </c>
      <c r="J30" s="149"/>
      <c r="K30" s="149"/>
    </row>
    <row r="31" spans="1:9" ht="14.25">
      <c r="A31" s="75" t="s">
        <v>326</v>
      </c>
      <c r="B31" s="95" t="s">
        <v>327</v>
      </c>
      <c r="C31" s="107">
        <v>775.2</v>
      </c>
      <c r="D31" s="90"/>
      <c r="E31" s="90"/>
      <c r="F31" s="90"/>
      <c r="G31" s="90"/>
      <c r="H31" s="90"/>
      <c r="I31" s="90"/>
    </row>
    <row r="32" spans="1:9" ht="14.25">
      <c r="A32" s="75" t="s">
        <v>328</v>
      </c>
      <c r="B32" s="95" t="s">
        <v>329</v>
      </c>
      <c r="C32" s="107">
        <v>5.2</v>
      </c>
      <c r="D32" s="90"/>
      <c r="E32" s="90"/>
      <c r="F32" s="90"/>
      <c r="G32" s="90"/>
      <c r="H32" s="90"/>
      <c r="I32" s="90"/>
    </row>
    <row r="33" spans="1:9" ht="25.5">
      <c r="A33" s="75" t="s">
        <v>95</v>
      </c>
      <c r="B33" s="111">
        <v>3144</v>
      </c>
      <c r="C33" s="114">
        <f aca="true" t="shared" si="2" ref="C33:I33">C34+C35+C38</f>
        <v>945.3</v>
      </c>
      <c r="D33" s="92">
        <f t="shared" si="2"/>
        <v>1108</v>
      </c>
      <c r="E33" s="92">
        <f t="shared" si="2"/>
        <v>1239</v>
      </c>
      <c r="F33" s="92">
        <f t="shared" si="2"/>
        <v>276</v>
      </c>
      <c r="G33" s="92">
        <f t="shared" si="2"/>
        <v>277</v>
      </c>
      <c r="H33" s="92">
        <f t="shared" si="2"/>
        <v>277</v>
      </c>
      <c r="I33" s="92">
        <f t="shared" si="2"/>
        <v>409</v>
      </c>
    </row>
    <row r="34" spans="1:9" ht="25.5">
      <c r="A34" s="75" t="s">
        <v>146</v>
      </c>
      <c r="B34" s="95" t="s">
        <v>158</v>
      </c>
      <c r="C34" s="90">
        <v>0</v>
      </c>
      <c r="D34" s="90"/>
      <c r="E34" s="90"/>
      <c r="F34" s="90"/>
      <c r="G34" s="90"/>
      <c r="H34" s="90"/>
      <c r="I34" s="90"/>
    </row>
    <row r="35" spans="1:9" ht="14.25">
      <c r="A35" s="75" t="s">
        <v>302</v>
      </c>
      <c r="B35" s="95" t="s">
        <v>330</v>
      </c>
      <c r="C35" s="90">
        <v>65</v>
      </c>
      <c r="D35" s="90">
        <f aca="true" t="shared" si="3" ref="D35:I35">D36+D37</f>
        <v>71</v>
      </c>
      <c r="E35" s="90">
        <f t="shared" si="3"/>
        <v>79</v>
      </c>
      <c r="F35" s="90">
        <f t="shared" si="3"/>
        <v>17</v>
      </c>
      <c r="G35" s="90">
        <f t="shared" si="3"/>
        <v>18</v>
      </c>
      <c r="H35" s="90">
        <f t="shared" si="3"/>
        <v>18</v>
      </c>
      <c r="I35" s="90">
        <f t="shared" si="3"/>
        <v>26</v>
      </c>
    </row>
    <row r="36" spans="1:11" ht="14.25">
      <c r="A36" s="75" t="s">
        <v>331</v>
      </c>
      <c r="B36" s="120" t="s">
        <v>332</v>
      </c>
      <c r="C36" s="107">
        <v>64.6</v>
      </c>
      <c r="D36" s="90">
        <v>71</v>
      </c>
      <c r="E36" s="90">
        <f>'ІІ Розр з бюджетом'!E30</f>
        <v>79</v>
      </c>
      <c r="F36" s="90">
        <f>'ІІ Розр з бюджетом'!F30</f>
        <v>17</v>
      </c>
      <c r="G36" s="90">
        <f>'ІІ Розр з бюджетом'!G30</f>
        <v>18</v>
      </c>
      <c r="H36" s="90">
        <f>'ІІ Розр з бюджетом'!H30</f>
        <v>18</v>
      </c>
      <c r="I36" s="90">
        <f>'ІІ Розр з бюджетом'!I30</f>
        <v>26</v>
      </c>
      <c r="J36" s="149"/>
      <c r="K36" s="149"/>
    </row>
    <row r="37" spans="1:9" ht="14.25">
      <c r="A37" s="75" t="s">
        <v>333</v>
      </c>
      <c r="B37" s="120" t="s">
        <v>334</v>
      </c>
      <c r="C37" s="107">
        <v>0.4</v>
      </c>
      <c r="D37" s="90"/>
      <c r="E37" s="90"/>
      <c r="F37" s="90"/>
      <c r="G37" s="90"/>
      <c r="H37" s="90"/>
      <c r="I37" s="90"/>
    </row>
    <row r="38" spans="1:11" ht="38.25">
      <c r="A38" s="75" t="s">
        <v>335</v>
      </c>
      <c r="B38" s="95" t="s">
        <v>336</v>
      </c>
      <c r="C38" s="121">
        <v>880.3</v>
      </c>
      <c r="D38" s="90">
        <v>1037</v>
      </c>
      <c r="E38" s="90">
        <f>'ІІ Розр з бюджетом'!E35</f>
        <v>1160</v>
      </c>
      <c r="F38" s="90">
        <f>'ІІ Розр з бюджетом'!F35</f>
        <v>259</v>
      </c>
      <c r="G38" s="90">
        <f>'ІІ Розр з бюджетом'!G35</f>
        <v>259</v>
      </c>
      <c r="H38" s="90">
        <f>'ІІ Розр з бюджетом'!H35</f>
        <v>259</v>
      </c>
      <c r="I38" s="90">
        <f>'ІІ Розр з бюджетом'!I35</f>
        <v>383</v>
      </c>
      <c r="J38" s="145"/>
      <c r="K38" s="145"/>
    </row>
    <row r="39" spans="1:9" ht="43.5" customHeight="1">
      <c r="A39" s="75" t="s">
        <v>337</v>
      </c>
      <c r="B39" s="120" t="s">
        <v>338</v>
      </c>
      <c r="C39" s="121">
        <v>1.5</v>
      </c>
      <c r="D39" s="90"/>
      <c r="E39" s="90"/>
      <c r="F39" s="90"/>
      <c r="G39" s="90"/>
      <c r="H39" s="90"/>
      <c r="I39" s="90"/>
    </row>
    <row r="40" spans="1:9" ht="14.25">
      <c r="A40" s="75" t="s">
        <v>96</v>
      </c>
      <c r="B40" s="95" t="s">
        <v>339</v>
      </c>
      <c r="C40" s="107">
        <f>C41</f>
        <v>0.3</v>
      </c>
      <c r="D40" s="90">
        <f>D41</f>
        <v>0</v>
      </c>
      <c r="E40" s="90"/>
      <c r="F40" s="90"/>
      <c r="G40" s="90"/>
      <c r="H40" s="90"/>
      <c r="I40" s="90"/>
    </row>
    <row r="41" spans="1:9" ht="14.25">
      <c r="A41" s="75" t="s">
        <v>340</v>
      </c>
      <c r="B41" s="95" t="s">
        <v>341</v>
      </c>
      <c r="C41" s="107">
        <v>0.3</v>
      </c>
      <c r="D41" s="90">
        <v>0</v>
      </c>
      <c r="E41" s="90"/>
      <c r="F41" s="90"/>
      <c r="G41" s="90"/>
      <c r="H41" s="90"/>
      <c r="I41" s="90"/>
    </row>
    <row r="42" spans="1:9" ht="14.25">
      <c r="A42" s="75" t="s">
        <v>342</v>
      </c>
      <c r="B42" s="95">
        <v>3150</v>
      </c>
      <c r="C42" s="90"/>
      <c r="D42" s="90"/>
      <c r="E42" s="90"/>
      <c r="F42" s="90"/>
      <c r="G42" s="90"/>
      <c r="H42" s="90"/>
      <c r="I42" s="90"/>
    </row>
    <row r="43" spans="1:9" ht="14.25">
      <c r="A43" s="75" t="s">
        <v>97</v>
      </c>
      <c r="B43" s="81">
        <v>3160</v>
      </c>
      <c r="C43" s="90"/>
      <c r="D43" s="90"/>
      <c r="E43" s="90"/>
      <c r="F43" s="141"/>
      <c r="G43" s="90"/>
      <c r="H43" s="90"/>
      <c r="I43" s="90"/>
    </row>
    <row r="44" spans="1:9" ht="15" customHeight="1">
      <c r="A44" s="75" t="s">
        <v>18</v>
      </c>
      <c r="B44" s="91">
        <v>3170</v>
      </c>
      <c r="C44" s="114">
        <f>C45</f>
        <v>23.1</v>
      </c>
      <c r="D44" s="90"/>
      <c r="E44" s="7"/>
      <c r="F44" s="7"/>
      <c r="G44" s="7"/>
      <c r="H44" s="7"/>
      <c r="I44" s="7"/>
    </row>
    <row r="45" spans="1:9" ht="25.5">
      <c r="A45" s="75" t="s">
        <v>343</v>
      </c>
      <c r="B45" s="81" t="s">
        <v>344</v>
      </c>
      <c r="C45" s="107">
        <v>23.1</v>
      </c>
      <c r="D45" s="90"/>
      <c r="E45" s="16"/>
      <c r="F45" s="16"/>
      <c r="G45" s="16"/>
      <c r="H45" s="16"/>
      <c r="I45" s="16"/>
    </row>
    <row r="46" spans="1:9" ht="25.5">
      <c r="A46" s="74" t="s">
        <v>98</v>
      </c>
      <c r="B46" s="91">
        <v>3195</v>
      </c>
      <c r="C46" s="107">
        <f aca="true" t="shared" si="4" ref="C46:H46">C8-C23</f>
        <v>125.69999999999982</v>
      </c>
      <c r="D46" s="90">
        <f t="shared" si="4"/>
        <v>5655</v>
      </c>
      <c r="E46" s="90">
        <f t="shared" si="4"/>
        <v>5655</v>
      </c>
      <c r="F46" s="90">
        <f>F8-F23</f>
        <v>-73</v>
      </c>
      <c r="G46" s="90">
        <f t="shared" si="4"/>
        <v>4094</v>
      </c>
      <c r="H46" s="90">
        <f t="shared" si="4"/>
        <v>1379</v>
      </c>
      <c r="I46" s="90">
        <f>I8-I23</f>
        <v>255</v>
      </c>
    </row>
    <row r="47" spans="1:9" ht="15" customHeight="1">
      <c r="A47" s="176" t="s">
        <v>99</v>
      </c>
      <c r="B47" s="177"/>
      <c r="C47" s="177"/>
      <c r="D47" s="177"/>
      <c r="E47" s="177"/>
      <c r="F47" s="177"/>
      <c r="G47" s="177"/>
      <c r="H47" s="177"/>
      <c r="I47" s="194"/>
    </row>
    <row r="48" spans="1:9" ht="25.5">
      <c r="A48" s="115" t="s">
        <v>100</v>
      </c>
      <c r="B48" s="116">
        <v>3200</v>
      </c>
      <c r="C48" s="122">
        <v>0</v>
      </c>
      <c r="D48" s="92">
        <f>D49+D50+D51</f>
        <v>0</v>
      </c>
      <c r="E48" s="7"/>
      <c r="F48" s="7"/>
      <c r="G48" s="7"/>
      <c r="H48" s="7"/>
      <c r="I48" s="7"/>
    </row>
    <row r="49" spans="1:9" ht="25.5">
      <c r="A49" s="75" t="s">
        <v>101</v>
      </c>
      <c r="B49" s="95">
        <v>3210</v>
      </c>
      <c r="C49" s="90"/>
      <c r="D49" s="90"/>
      <c r="E49" s="7"/>
      <c r="F49" s="7"/>
      <c r="G49" s="7"/>
      <c r="H49" s="7"/>
      <c r="I49" s="7"/>
    </row>
    <row r="50" spans="1:9" ht="25.5">
      <c r="A50" s="75" t="s">
        <v>102</v>
      </c>
      <c r="B50" s="81">
        <v>3220</v>
      </c>
      <c r="C50" s="90"/>
      <c r="D50" s="90"/>
      <c r="E50" s="7"/>
      <c r="F50" s="7"/>
      <c r="G50" s="7"/>
      <c r="H50" s="7"/>
      <c r="I50" s="7"/>
    </row>
    <row r="51" spans="1:9" ht="25.5">
      <c r="A51" s="75" t="s">
        <v>320</v>
      </c>
      <c r="B51" s="81">
        <v>3230</v>
      </c>
      <c r="C51" s="90"/>
      <c r="D51" s="90"/>
      <c r="E51" s="7"/>
      <c r="F51" s="7"/>
      <c r="G51" s="7"/>
      <c r="H51" s="7"/>
      <c r="I51" s="7"/>
    </row>
    <row r="52" spans="1:9" ht="25.5">
      <c r="A52" s="74" t="s">
        <v>103</v>
      </c>
      <c r="B52" s="91">
        <v>3255</v>
      </c>
      <c r="C52" s="114">
        <f aca="true" t="shared" si="5" ref="C52:I52">C53+C56+C57+C58</f>
        <v>107.9</v>
      </c>
      <c r="D52" s="92">
        <f t="shared" si="5"/>
        <v>5655</v>
      </c>
      <c r="E52" s="92">
        <f t="shared" si="5"/>
        <v>5655</v>
      </c>
      <c r="F52" s="92">
        <f t="shared" si="5"/>
        <v>0</v>
      </c>
      <c r="G52" s="92">
        <f t="shared" si="5"/>
        <v>4351</v>
      </c>
      <c r="H52" s="92">
        <f t="shared" si="5"/>
        <v>1304</v>
      </c>
      <c r="I52" s="92">
        <f t="shared" si="5"/>
        <v>0</v>
      </c>
    </row>
    <row r="53" spans="1:9" ht="25.5">
      <c r="A53" s="75" t="s">
        <v>345</v>
      </c>
      <c r="B53" s="81">
        <v>3260</v>
      </c>
      <c r="C53" s="107">
        <f aca="true" t="shared" si="6" ref="C53:I53">C54+C55</f>
        <v>107.9</v>
      </c>
      <c r="D53" s="90">
        <f t="shared" si="6"/>
        <v>5655</v>
      </c>
      <c r="E53" s="90">
        <f t="shared" si="6"/>
        <v>5655</v>
      </c>
      <c r="F53" s="90">
        <f t="shared" si="6"/>
        <v>0</v>
      </c>
      <c r="G53" s="90">
        <f t="shared" si="6"/>
        <v>4351</v>
      </c>
      <c r="H53" s="90">
        <f t="shared" si="6"/>
        <v>1304</v>
      </c>
      <c r="I53" s="90">
        <f t="shared" si="6"/>
        <v>0</v>
      </c>
    </row>
    <row r="54" spans="1:9" ht="25.5">
      <c r="A54" s="75" t="s">
        <v>346</v>
      </c>
      <c r="B54" s="81" t="s">
        <v>347</v>
      </c>
      <c r="C54" s="107">
        <v>42</v>
      </c>
      <c r="D54" s="90">
        <v>5655</v>
      </c>
      <c r="E54" s="90">
        <f>'ІV Кап інвестиції'!E9</f>
        <v>5655</v>
      </c>
      <c r="F54" s="90">
        <f>'ІV Кап інвестиції'!F9</f>
        <v>0</v>
      </c>
      <c r="G54" s="90">
        <f>'ІV Кап інвестиції'!G9</f>
        <v>4351</v>
      </c>
      <c r="H54" s="90">
        <f>'ІV Кап інвестиції'!H9</f>
        <v>1304</v>
      </c>
      <c r="I54" s="90">
        <f>'ІV Кап інвестиції'!I9</f>
        <v>0</v>
      </c>
    </row>
    <row r="55" spans="1:9" ht="25.5">
      <c r="A55" s="75" t="s">
        <v>348</v>
      </c>
      <c r="B55" s="81" t="s">
        <v>349</v>
      </c>
      <c r="C55" s="107">
        <v>65.9</v>
      </c>
      <c r="D55" s="90">
        <v>0</v>
      </c>
      <c r="E55" s="90">
        <f>'ІV Кап інвестиції'!E10</f>
        <v>0</v>
      </c>
      <c r="F55" s="90"/>
      <c r="G55" s="90"/>
      <c r="H55" s="90"/>
      <c r="I55" s="90"/>
    </row>
    <row r="56" spans="1:9" ht="25.5">
      <c r="A56" s="75" t="s">
        <v>350</v>
      </c>
      <c r="B56" s="81">
        <v>3265</v>
      </c>
      <c r="C56" s="90"/>
      <c r="D56" s="90"/>
      <c r="E56" s="90"/>
      <c r="F56" s="90"/>
      <c r="G56" s="90"/>
      <c r="H56" s="90"/>
      <c r="I56" s="90"/>
    </row>
    <row r="57" spans="1:9" ht="38.25">
      <c r="A57" s="75" t="s">
        <v>351</v>
      </c>
      <c r="B57" s="81">
        <v>3270</v>
      </c>
      <c r="C57" s="90"/>
      <c r="D57" s="90"/>
      <c r="E57" s="90"/>
      <c r="F57" s="90"/>
      <c r="G57" s="90"/>
      <c r="H57" s="90"/>
      <c r="I57" s="90"/>
    </row>
    <row r="58" spans="1:9" ht="14.25">
      <c r="A58" s="75" t="s">
        <v>18</v>
      </c>
      <c r="B58" s="81">
        <v>3280</v>
      </c>
      <c r="C58" s="90"/>
      <c r="D58" s="90"/>
      <c r="E58" s="90"/>
      <c r="F58" s="90"/>
      <c r="G58" s="90"/>
      <c r="H58" s="90"/>
      <c r="I58" s="90"/>
    </row>
    <row r="59" spans="1:9" ht="25.5">
      <c r="A59" s="123" t="s">
        <v>104</v>
      </c>
      <c r="B59" s="124">
        <v>3295</v>
      </c>
      <c r="C59" s="125">
        <f aca="true" t="shared" si="7" ref="C59:I59">C48-C52</f>
        <v>-107.9</v>
      </c>
      <c r="D59" s="90">
        <f t="shared" si="7"/>
        <v>-5655</v>
      </c>
      <c r="E59" s="90">
        <f t="shared" si="7"/>
        <v>-5655</v>
      </c>
      <c r="F59" s="90">
        <f t="shared" si="7"/>
        <v>0</v>
      </c>
      <c r="G59" s="90">
        <f t="shared" si="7"/>
        <v>-4351</v>
      </c>
      <c r="H59" s="90">
        <f t="shared" si="7"/>
        <v>-1304</v>
      </c>
      <c r="I59" s="90">
        <f t="shared" si="7"/>
        <v>0</v>
      </c>
    </row>
    <row r="60" spans="1:9" ht="14.25">
      <c r="A60" s="74" t="s">
        <v>105</v>
      </c>
      <c r="B60" s="91">
        <v>3400</v>
      </c>
      <c r="C60" s="126">
        <f>C62-C61</f>
        <v>17.8</v>
      </c>
      <c r="D60" s="90">
        <f aca="true" t="shared" si="8" ref="D60:I60">D46+D59</f>
        <v>0</v>
      </c>
      <c r="E60" s="90">
        <f t="shared" si="8"/>
        <v>0</v>
      </c>
      <c r="F60" s="92">
        <f t="shared" si="8"/>
        <v>-73</v>
      </c>
      <c r="G60" s="92">
        <f t="shared" si="8"/>
        <v>-257</v>
      </c>
      <c r="H60" s="92">
        <f t="shared" si="8"/>
        <v>75</v>
      </c>
      <c r="I60" s="92">
        <f t="shared" si="8"/>
        <v>255</v>
      </c>
    </row>
    <row r="61" spans="1:9" ht="25.5">
      <c r="A61" s="75" t="s">
        <v>106</v>
      </c>
      <c r="B61" s="81">
        <v>3405</v>
      </c>
      <c r="C61" s="87">
        <v>3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</row>
    <row r="62" spans="1:9" ht="14.25">
      <c r="A62" s="75" t="s">
        <v>107</v>
      </c>
      <c r="B62" s="81">
        <v>3415</v>
      </c>
      <c r="C62" s="87">
        <v>20.8</v>
      </c>
      <c r="D62" s="90"/>
      <c r="E62" s="90"/>
      <c r="F62" s="90">
        <v>0</v>
      </c>
      <c r="G62" s="90">
        <v>0</v>
      </c>
      <c r="H62" s="90">
        <v>0</v>
      </c>
      <c r="I62" s="90">
        <v>0</v>
      </c>
    </row>
    <row r="63" spans="1:18" s="129" customFormat="1" ht="15">
      <c r="A63" s="127"/>
      <c r="B63" s="20"/>
      <c r="C63" s="128"/>
      <c r="D63" s="128"/>
      <c r="E63" s="128"/>
      <c r="F63" s="21"/>
      <c r="G63" s="22"/>
      <c r="H63" s="22"/>
      <c r="I63" s="22"/>
      <c r="J63" s="127"/>
      <c r="K63" s="20"/>
      <c r="L63" s="128"/>
      <c r="M63" s="128"/>
      <c r="N63" s="128"/>
      <c r="O63" s="21"/>
      <c r="P63" s="22"/>
      <c r="Q63" s="22"/>
      <c r="R63" s="22"/>
    </row>
    <row r="64" spans="1:18" s="129" customFormat="1" ht="15">
      <c r="A64" s="100" t="s">
        <v>297</v>
      </c>
      <c r="B64" s="101"/>
      <c r="C64" s="102"/>
      <c r="D64" s="103" t="s">
        <v>298</v>
      </c>
      <c r="E64" s="104"/>
      <c r="F64" s="105"/>
      <c r="G64" s="25"/>
      <c r="H64" s="25"/>
      <c r="I64" s="25"/>
      <c r="J64" s="23"/>
      <c r="K64" s="22"/>
      <c r="L64" s="47"/>
      <c r="M64" s="47"/>
      <c r="N64" s="47"/>
      <c r="O64" s="24"/>
      <c r="P64" s="25"/>
      <c r="Q64" s="25"/>
      <c r="R64" s="25"/>
    </row>
    <row r="65" spans="1:17" s="129" customFormat="1" ht="14.2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9" ht="14.25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4.25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4.25">
      <c r="A68" s="49"/>
      <c r="B68" s="49"/>
      <c r="C68" s="49"/>
      <c r="D68" s="49"/>
      <c r="E68" s="49"/>
      <c r="F68" s="49"/>
      <c r="G68" s="49"/>
      <c r="H68" s="49"/>
      <c r="I68" s="49"/>
    </row>
    <row r="69" spans="1:9" ht="14.25">
      <c r="A69" s="49"/>
      <c r="B69" s="49"/>
      <c r="C69" s="49"/>
      <c r="D69" s="49"/>
      <c r="E69" s="49"/>
      <c r="F69" s="49"/>
      <c r="G69" s="49"/>
      <c r="H69" s="49"/>
      <c r="I69" s="49"/>
    </row>
    <row r="70" spans="1:9" ht="14.25">
      <c r="A70" s="49"/>
      <c r="B70" s="49"/>
      <c r="C70" s="49"/>
      <c r="D70" s="49"/>
      <c r="E70" s="49"/>
      <c r="F70" s="49"/>
      <c r="G70" s="49"/>
      <c r="H70" s="49"/>
      <c r="I70" s="49"/>
    </row>
    <row r="71" spans="1:9" ht="14.25">
      <c r="A71" s="49"/>
      <c r="B71" s="49"/>
      <c r="C71" s="49"/>
      <c r="D71" s="49"/>
      <c r="E71" s="49"/>
      <c r="F71" s="49"/>
      <c r="G71" s="49"/>
      <c r="H71" s="49"/>
      <c r="I71" s="49"/>
    </row>
    <row r="72" spans="1:9" ht="14.25">
      <c r="A72" s="49"/>
      <c r="B72" s="49"/>
      <c r="C72" s="49"/>
      <c r="D72" s="49"/>
      <c r="E72" s="49"/>
      <c r="F72" s="49"/>
      <c r="G72" s="49"/>
      <c r="H72" s="49"/>
      <c r="I72" s="49"/>
    </row>
    <row r="73" spans="1:9" ht="14.25">
      <c r="A73" s="49"/>
      <c r="B73" s="49"/>
      <c r="C73" s="49"/>
      <c r="D73" s="49"/>
      <c r="E73" s="49"/>
      <c r="F73" s="49"/>
      <c r="G73" s="49"/>
      <c r="H73" s="49"/>
      <c r="I73" s="49"/>
    </row>
    <row r="74" spans="1:9" ht="14.25">
      <c r="A74" s="49"/>
      <c r="B74" s="49"/>
      <c r="C74" s="49"/>
      <c r="D74" s="49"/>
      <c r="E74" s="49"/>
      <c r="F74" s="49"/>
      <c r="G74" s="49"/>
      <c r="H74" s="49"/>
      <c r="I74" s="49"/>
    </row>
    <row r="75" spans="1:9" ht="14.25">
      <c r="A75" s="49"/>
      <c r="B75" s="49"/>
      <c r="C75" s="49"/>
      <c r="D75" s="49"/>
      <c r="E75" s="49"/>
      <c r="F75" s="49"/>
      <c r="G75" s="49"/>
      <c r="H75" s="49"/>
      <c r="I75" s="49"/>
    </row>
  </sheetData>
  <sheetProtection/>
  <mergeCells count="10">
    <mergeCell ref="A47:I47"/>
    <mergeCell ref="D4:D5"/>
    <mergeCell ref="A7:I7"/>
    <mergeCell ref="G1:I1"/>
    <mergeCell ref="A2:I2"/>
    <mergeCell ref="E4:E5"/>
    <mergeCell ref="F4:I4"/>
    <mergeCell ref="A4:A5"/>
    <mergeCell ref="B4:B5"/>
    <mergeCell ref="C4:C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1" customWidth="1"/>
    <col min="2" max="2" width="6.421875" style="11" customWidth="1"/>
    <col min="3" max="5" width="9.140625" style="11" customWidth="1"/>
    <col min="6" max="6" width="5.00390625" style="11" customWidth="1"/>
    <col min="7" max="7" width="6.8515625" style="11" customWidth="1"/>
    <col min="8" max="8" width="7.28125" style="11" bestFit="1" customWidth="1"/>
    <col min="9" max="9" width="5.140625" style="11" customWidth="1"/>
    <col min="10" max="16384" width="9.140625" style="11" customWidth="1"/>
  </cols>
  <sheetData>
    <row r="1" spans="7:9" ht="15.75">
      <c r="G1" s="188" t="s">
        <v>148</v>
      </c>
      <c r="H1" s="188"/>
      <c r="I1" s="188"/>
    </row>
    <row r="2" spans="1:9" ht="15.75">
      <c r="A2" s="198" t="s">
        <v>109</v>
      </c>
      <c r="B2" s="198"/>
      <c r="C2" s="198"/>
      <c r="D2" s="198"/>
      <c r="E2" s="198"/>
      <c r="F2" s="198"/>
      <c r="G2" s="198"/>
      <c r="H2" s="198"/>
      <c r="I2" s="198"/>
    </row>
    <row r="3" spans="1:9" ht="15">
      <c r="A3" s="22"/>
      <c r="B3" s="22"/>
      <c r="C3" s="22"/>
      <c r="D3" s="22"/>
      <c r="E3" s="22"/>
      <c r="F3" s="22"/>
      <c r="G3" s="22"/>
      <c r="H3" s="22"/>
      <c r="I3" s="22"/>
    </row>
    <row r="4" spans="1:9" s="2" customFormat="1" ht="15" customHeight="1">
      <c r="A4" s="190" t="s">
        <v>1</v>
      </c>
      <c r="B4" s="191" t="s">
        <v>2</v>
      </c>
      <c r="C4" s="191" t="s">
        <v>176</v>
      </c>
      <c r="D4" s="192" t="s">
        <v>177</v>
      </c>
      <c r="E4" s="192" t="s">
        <v>178</v>
      </c>
      <c r="F4" s="191" t="s">
        <v>3</v>
      </c>
      <c r="G4" s="191"/>
      <c r="H4" s="191"/>
      <c r="I4" s="191"/>
    </row>
    <row r="5" spans="1:9" s="2" customFormat="1" ht="84" customHeight="1">
      <c r="A5" s="190"/>
      <c r="B5" s="191"/>
      <c r="C5" s="191"/>
      <c r="D5" s="192"/>
      <c r="E5" s="192"/>
      <c r="F5" s="52" t="s">
        <v>4</v>
      </c>
      <c r="G5" s="52" t="s">
        <v>5</v>
      </c>
      <c r="H5" s="52" t="s">
        <v>6</v>
      </c>
      <c r="I5" s="52" t="s">
        <v>7</v>
      </c>
    </row>
    <row r="6" spans="1:9" s="10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42.75">
      <c r="A7" s="6" t="s">
        <v>110</v>
      </c>
      <c r="B7" s="28">
        <v>4000</v>
      </c>
      <c r="C7" s="138">
        <f aca="true" t="shared" si="0" ref="C7:I7">C8+C9+C10+C11+C12+C13</f>
        <v>107.9</v>
      </c>
      <c r="D7" s="16">
        <f t="shared" si="0"/>
        <v>5655</v>
      </c>
      <c r="E7" s="16">
        <f t="shared" si="0"/>
        <v>5655</v>
      </c>
      <c r="F7" s="16">
        <f t="shared" si="0"/>
        <v>0</v>
      </c>
      <c r="G7" s="16">
        <f t="shared" si="0"/>
        <v>4351</v>
      </c>
      <c r="H7" s="16">
        <f t="shared" si="0"/>
        <v>1304</v>
      </c>
      <c r="I7" s="16">
        <f t="shared" si="0"/>
        <v>0</v>
      </c>
    </row>
    <row r="8" spans="1:9" ht="15">
      <c r="A8" s="4" t="s">
        <v>111</v>
      </c>
      <c r="B8" s="29" t="s">
        <v>112</v>
      </c>
      <c r="C8" s="7">
        <v>0</v>
      </c>
      <c r="D8" s="7"/>
      <c r="E8" s="7"/>
      <c r="F8" s="7"/>
      <c r="G8" s="7"/>
      <c r="H8" s="7"/>
      <c r="I8" s="7"/>
    </row>
    <row r="9" spans="1:9" ht="30">
      <c r="A9" s="4" t="s">
        <v>113</v>
      </c>
      <c r="B9" s="28">
        <v>4020</v>
      </c>
      <c r="C9" s="139">
        <v>65.9</v>
      </c>
      <c r="D9" s="7">
        <v>5655</v>
      </c>
      <c r="E9" s="7">
        <v>5655</v>
      </c>
      <c r="F9" s="7">
        <v>0</v>
      </c>
      <c r="G9" s="7">
        <v>4351</v>
      </c>
      <c r="H9" s="7">
        <v>1304</v>
      </c>
      <c r="I9" s="7"/>
    </row>
    <row r="10" spans="1:9" ht="45">
      <c r="A10" s="4" t="s">
        <v>114</v>
      </c>
      <c r="B10" s="29">
        <v>4030</v>
      </c>
      <c r="C10" s="139">
        <v>42</v>
      </c>
      <c r="D10" s="7"/>
      <c r="E10" s="7"/>
      <c r="F10" s="7"/>
      <c r="G10" s="7"/>
      <c r="H10" s="7"/>
      <c r="I10" s="7"/>
    </row>
    <row r="11" spans="1:9" ht="30">
      <c r="A11" s="4" t="s">
        <v>115</v>
      </c>
      <c r="B11" s="28">
        <v>4040</v>
      </c>
      <c r="C11" s="7"/>
      <c r="D11" s="7"/>
      <c r="E11" s="7"/>
      <c r="F11" s="7"/>
      <c r="G11" s="7"/>
      <c r="H11" s="7"/>
      <c r="I11" s="7"/>
    </row>
    <row r="12" spans="1:9" ht="60">
      <c r="A12" s="4" t="s">
        <v>116</v>
      </c>
      <c r="B12" s="29">
        <v>4050</v>
      </c>
      <c r="C12" s="7">
        <v>0</v>
      </c>
      <c r="D12" s="7"/>
      <c r="E12" s="7"/>
      <c r="F12" s="7"/>
      <c r="G12" s="7"/>
      <c r="H12" s="7"/>
      <c r="I12" s="7"/>
    </row>
    <row r="13" spans="1:9" ht="15">
      <c r="A13" s="4" t="s">
        <v>117</v>
      </c>
      <c r="B13" s="30">
        <v>4060</v>
      </c>
      <c r="C13" s="7">
        <v>0</v>
      </c>
      <c r="D13" s="7"/>
      <c r="E13" s="7"/>
      <c r="F13" s="7"/>
      <c r="G13" s="7"/>
      <c r="H13" s="7"/>
      <c r="I13" s="7"/>
    </row>
    <row r="15" spans="1:7" ht="14.25">
      <c r="A15" s="100" t="s">
        <v>297</v>
      </c>
      <c r="B15" s="101"/>
      <c r="C15" s="102"/>
      <c r="D15" s="103" t="s">
        <v>298</v>
      </c>
      <c r="E15" s="104"/>
      <c r="F15"/>
      <c r="G15"/>
    </row>
    <row r="17" spans="1:9" s="129" customFormat="1" ht="15">
      <c r="A17" s="127"/>
      <c r="B17" s="20"/>
      <c r="C17" s="128"/>
      <c r="D17" s="131"/>
      <c r="E17" s="131"/>
      <c r="F17" s="21"/>
      <c r="G17" s="22"/>
      <c r="H17" s="22"/>
      <c r="I17" s="22"/>
    </row>
    <row r="18" spans="1:9" s="129" customFormat="1" ht="15">
      <c r="A18" s="23"/>
      <c r="B18" s="22"/>
      <c r="C18" s="47"/>
      <c r="D18" s="47"/>
      <c r="E18" s="47"/>
      <c r="F18" s="24"/>
      <c r="G18" s="25"/>
      <c r="H18" s="25"/>
      <c r="I18" s="25"/>
    </row>
  </sheetData>
  <sheetProtection/>
  <mergeCells count="8">
    <mergeCell ref="G1:I1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3">
      <selection activeCell="F14" sqref="F14"/>
    </sheetView>
  </sheetViews>
  <sheetFormatPr defaultColWidth="9.140625" defaultRowHeight="12.75"/>
  <cols>
    <col min="1" max="1" width="38.28125" style="0" customWidth="1"/>
    <col min="2" max="2" width="6.28125" style="55" customWidth="1"/>
    <col min="3" max="3" width="11.00390625" style="0" customWidth="1"/>
    <col min="4" max="4" width="12.8515625" style="0" customWidth="1"/>
    <col min="5" max="5" width="15.00390625" style="0" customWidth="1"/>
    <col min="6" max="12" width="9.140625" style="35" customWidth="1"/>
  </cols>
  <sheetData>
    <row r="1" spans="1:5" ht="15.75">
      <c r="A1" s="48"/>
      <c r="B1" s="48"/>
      <c r="C1" s="48"/>
      <c r="E1" s="46" t="s">
        <v>149</v>
      </c>
    </row>
    <row r="2" spans="1:5" ht="15.75">
      <c r="A2" s="198" t="s">
        <v>150</v>
      </c>
      <c r="B2" s="198"/>
      <c r="C2" s="198"/>
      <c r="D2" s="198"/>
      <c r="E2" s="198"/>
    </row>
    <row r="3" spans="1:5" ht="15.75">
      <c r="A3" s="31"/>
      <c r="B3" s="58"/>
      <c r="C3" s="31"/>
      <c r="D3" s="31"/>
      <c r="E3" s="31"/>
    </row>
    <row r="4" spans="1:5" ht="60">
      <c r="A4" s="59" t="s">
        <v>1</v>
      </c>
      <c r="B4" s="5" t="s">
        <v>2</v>
      </c>
      <c r="C4" s="5" t="s">
        <v>176</v>
      </c>
      <c r="D4" s="5" t="s">
        <v>353</v>
      </c>
      <c r="E4" s="5" t="s">
        <v>178</v>
      </c>
    </row>
    <row r="5" spans="1:5" ht="12.75" customHeight="1">
      <c r="A5" s="53">
        <v>1</v>
      </c>
      <c r="B5" s="54">
        <v>2</v>
      </c>
      <c r="C5" s="54">
        <v>3</v>
      </c>
      <c r="D5" s="54">
        <v>4</v>
      </c>
      <c r="E5" s="67"/>
    </row>
    <row r="6" spans="1:11" ht="75" customHeight="1">
      <c r="A6" s="50" t="s">
        <v>151</v>
      </c>
      <c r="B6" s="51">
        <v>5010</v>
      </c>
      <c r="C6" s="132">
        <f>C7+C8+C9</f>
        <v>33</v>
      </c>
      <c r="D6" s="132">
        <f>D7+D8+D9</f>
        <v>29</v>
      </c>
      <c r="E6" s="132">
        <f>E7+E8+E9</f>
        <v>38</v>
      </c>
      <c r="I6" s="142"/>
      <c r="K6" s="143"/>
    </row>
    <row r="7" spans="1:9" ht="15" customHeight="1">
      <c r="A7" s="51" t="s">
        <v>118</v>
      </c>
      <c r="B7" s="51">
        <v>5011</v>
      </c>
      <c r="C7" s="134">
        <v>1</v>
      </c>
      <c r="D7" s="133">
        <v>1</v>
      </c>
      <c r="E7" s="133">
        <v>1</v>
      </c>
      <c r="I7" s="144"/>
    </row>
    <row r="8" spans="1:11" ht="30" customHeight="1">
      <c r="A8" s="51" t="s">
        <v>119</v>
      </c>
      <c r="B8" s="51">
        <v>5012</v>
      </c>
      <c r="C8" s="134">
        <v>7</v>
      </c>
      <c r="D8" s="133">
        <v>7</v>
      </c>
      <c r="E8" s="133">
        <v>7</v>
      </c>
      <c r="G8" s="143"/>
      <c r="I8" s="144"/>
      <c r="K8" s="143"/>
    </row>
    <row r="9" spans="1:11" ht="15" customHeight="1">
      <c r="A9" s="51" t="s">
        <v>120</v>
      </c>
      <c r="B9" s="51">
        <v>5013</v>
      </c>
      <c r="C9" s="134">
        <v>25</v>
      </c>
      <c r="D9" s="133">
        <v>21</v>
      </c>
      <c r="E9" s="133">
        <f>21+9</f>
        <v>30</v>
      </c>
      <c r="G9" s="143"/>
      <c r="I9" s="144"/>
      <c r="K9" s="143"/>
    </row>
    <row r="10" spans="1:9" ht="29.25" customHeight="1">
      <c r="A10" s="50" t="s">
        <v>121</v>
      </c>
      <c r="B10" s="51">
        <v>5020</v>
      </c>
      <c r="C10" s="135">
        <f>C11+C12+C13</f>
        <v>4291</v>
      </c>
      <c r="D10" s="132">
        <f>D11+D12+D13</f>
        <v>4712</v>
      </c>
      <c r="E10" s="132">
        <f>E11+E12+E13</f>
        <v>5270</v>
      </c>
      <c r="G10" s="143"/>
      <c r="I10" s="142"/>
    </row>
    <row r="11" spans="1:9" ht="15" customHeight="1">
      <c r="A11" s="51" t="s">
        <v>118</v>
      </c>
      <c r="B11" s="51">
        <v>5021</v>
      </c>
      <c r="C11" s="137">
        <v>272</v>
      </c>
      <c r="D11" s="133">
        <v>373</v>
      </c>
      <c r="E11" s="133">
        <v>373</v>
      </c>
      <c r="I11" s="144"/>
    </row>
    <row r="12" spans="1:9" ht="30" customHeight="1">
      <c r="A12" s="51" t="s">
        <v>119</v>
      </c>
      <c r="B12" s="51">
        <v>5022</v>
      </c>
      <c r="C12" s="137">
        <v>1247</v>
      </c>
      <c r="D12" s="133">
        <v>1542</v>
      </c>
      <c r="E12" s="133">
        <v>1542</v>
      </c>
      <c r="G12" s="143"/>
      <c r="I12" s="144"/>
    </row>
    <row r="13" spans="1:11" ht="15" customHeight="1">
      <c r="A13" s="51" t="s">
        <v>120</v>
      </c>
      <c r="B13" s="51">
        <v>5023</v>
      </c>
      <c r="C13" s="137">
        <v>2772</v>
      </c>
      <c r="D13" s="133">
        <v>2797</v>
      </c>
      <c r="E13" s="133">
        <f>2797+558</f>
        <v>3355</v>
      </c>
      <c r="G13" s="143"/>
      <c r="I13" s="144"/>
      <c r="K13" s="143"/>
    </row>
    <row r="14" spans="1:9" ht="45" customHeight="1">
      <c r="A14" s="50" t="s">
        <v>147</v>
      </c>
      <c r="B14" s="51">
        <v>5030</v>
      </c>
      <c r="C14" s="135">
        <v>10835.9</v>
      </c>
      <c r="D14" s="132">
        <f>D10/D6/12*1000</f>
        <v>13540.229885057472</v>
      </c>
      <c r="E14" s="132">
        <f>E10/E6/12*1000</f>
        <v>11557.017543859649</v>
      </c>
      <c r="I14" s="142"/>
    </row>
    <row r="15" spans="1:9" ht="15" customHeight="1">
      <c r="A15" s="51" t="s">
        <v>118</v>
      </c>
      <c r="B15" s="51">
        <v>5031</v>
      </c>
      <c r="C15" s="136">
        <v>22666.7</v>
      </c>
      <c r="D15" s="133">
        <f>D11/D7/12*1000</f>
        <v>31083.333333333332</v>
      </c>
      <c r="E15" s="133">
        <f>ROUND(E11/E7/12*1000,0)</f>
        <v>31083</v>
      </c>
      <c r="I15" s="144"/>
    </row>
    <row r="16" spans="1:9" ht="30" customHeight="1">
      <c r="A16" s="51" t="s">
        <v>119</v>
      </c>
      <c r="B16" s="51">
        <v>5032</v>
      </c>
      <c r="C16" s="136">
        <v>14845.2</v>
      </c>
      <c r="D16" s="133">
        <f>D12/D8/12*1000</f>
        <v>18357.14285714286</v>
      </c>
      <c r="E16" s="133">
        <f>ROUND(E12/E8/12*1000,0)</f>
        <v>18357</v>
      </c>
      <c r="G16" s="143"/>
      <c r="I16" s="144"/>
    </row>
    <row r="17" spans="1:11" ht="15" customHeight="1">
      <c r="A17" s="51" t="s">
        <v>120</v>
      </c>
      <c r="B17" s="51">
        <v>5033</v>
      </c>
      <c r="C17" s="136">
        <v>9240</v>
      </c>
      <c r="D17" s="133">
        <f>D13/D9/12*1000</f>
        <v>11099.20634920635</v>
      </c>
      <c r="E17" s="133">
        <f>ROUND(E13/E9/12*1000,0)</f>
        <v>9319</v>
      </c>
      <c r="G17" s="143"/>
      <c r="I17" s="144"/>
      <c r="K17" s="143"/>
    </row>
    <row r="18" spans="1:9" ht="30" customHeight="1">
      <c r="A18" s="50" t="s">
        <v>122</v>
      </c>
      <c r="B18" s="51">
        <v>5040</v>
      </c>
      <c r="C18" s="135">
        <v>5171.3</v>
      </c>
      <c r="D18" s="132">
        <f>D19+D20+D21</f>
        <v>5748</v>
      </c>
      <c r="E18" s="132">
        <f>E19+E20+E21</f>
        <v>6429</v>
      </c>
      <c r="I18" s="142"/>
    </row>
    <row r="19" spans="1:9" ht="15" customHeight="1">
      <c r="A19" s="51" t="s">
        <v>118</v>
      </c>
      <c r="B19" s="51">
        <v>5041</v>
      </c>
      <c r="C19" s="137">
        <v>294.9</v>
      </c>
      <c r="D19" s="133">
        <f aca="true" t="shared" si="0" ref="D19:E21">ROUND(D11*1.22,0)</f>
        <v>455</v>
      </c>
      <c r="E19" s="133">
        <f t="shared" si="0"/>
        <v>455</v>
      </c>
      <c r="I19" s="144"/>
    </row>
    <row r="20" spans="1:9" ht="30" customHeight="1">
      <c r="A20" s="51" t="s">
        <v>119</v>
      </c>
      <c r="B20" s="51">
        <v>5042</v>
      </c>
      <c r="C20" s="137">
        <v>1521.3</v>
      </c>
      <c r="D20" s="133">
        <f t="shared" si="0"/>
        <v>1881</v>
      </c>
      <c r="E20" s="133">
        <f t="shared" si="0"/>
        <v>1881</v>
      </c>
      <c r="G20" s="143"/>
      <c r="I20" s="144"/>
    </row>
    <row r="21" spans="1:11" ht="15" customHeight="1">
      <c r="A21" s="51" t="s">
        <v>120</v>
      </c>
      <c r="B21" s="51">
        <v>5043</v>
      </c>
      <c r="C21" s="137">
        <v>3318.1</v>
      </c>
      <c r="D21" s="133">
        <f t="shared" si="0"/>
        <v>3412</v>
      </c>
      <c r="E21" s="133">
        <f t="shared" si="0"/>
        <v>4093</v>
      </c>
      <c r="G21" s="143"/>
      <c r="I21" s="144"/>
      <c r="K21" s="143"/>
    </row>
    <row r="22" spans="1:9" ht="45" customHeight="1">
      <c r="A22" s="50" t="s">
        <v>123</v>
      </c>
      <c r="B22" s="51">
        <v>5050</v>
      </c>
      <c r="C22" s="135">
        <v>13058.9</v>
      </c>
      <c r="D22" s="132">
        <f>D18/D6/12*1000</f>
        <v>16517.241379310344</v>
      </c>
      <c r="E22" s="132">
        <f>E18/E6/12*1000</f>
        <v>14098.684210526315</v>
      </c>
      <c r="I22" s="142"/>
    </row>
    <row r="23" spans="1:9" ht="15" customHeight="1">
      <c r="A23" s="51" t="s">
        <v>118</v>
      </c>
      <c r="B23" s="51">
        <v>5051</v>
      </c>
      <c r="C23" s="136">
        <v>24572.9</v>
      </c>
      <c r="D23" s="133">
        <f>D19/D7/12*1000</f>
        <v>37916.666666666664</v>
      </c>
      <c r="E23" s="133">
        <f>ROUND(E19/E7/12*1000,0)</f>
        <v>37917</v>
      </c>
      <c r="I23" s="144"/>
    </row>
    <row r="24" spans="1:9" ht="30" customHeight="1">
      <c r="A24" s="51" t="s">
        <v>119</v>
      </c>
      <c r="B24" s="51">
        <v>5052</v>
      </c>
      <c r="C24" s="136">
        <v>18111.2</v>
      </c>
      <c r="D24" s="133">
        <f>D20/D8/12*1000</f>
        <v>22392.85714285714</v>
      </c>
      <c r="E24" s="133">
        <f>ROUND(E20/E8/12*1000,0)</f>
        <v>22393</v>
      </c>
      <c r="G24" s="143"/>
      <c r="I24" s="144"/>
    </row>
    <row r="25" spans="1:11" ht="15" customHeight="1">
      <c r="A25" s="51" t="s">
        <v>120</v>
      </c>
      <c r="B25" s="51">
        <v>5053</v>
      </c>
      <c r="C25" s="136">
        <v>11060.5</v>
      </c>
      <c r="D25" s="133">
        <f>D21/D9/12*1000</f>
        <v>13539.682539682539</v>
      </c>
      <c r="E25" s="133">
        <f>ROUND(E21/E9/12*1000,0)</f>
        <v>11369</v>
      </c>
      <c r="G25" s="143"/>
      <c r="I25" s="144"/>
      <c r="K25" s="143"/>
    </row>
    <row r="29" spans="1:5" ht="15" customHeight="1">
      <c r="A29" s="100" t="s">
        <v>297</v>
      </c>
      <c r="B29" s="101"/>
      <c r="C29" s="102"/>
      <c r="D29" s="103" t="s">
        <v>298</v>
      </c>
      <c r="E29" s="104"/>
    </row>
    <row r="30" spans="1:5" ht="15">
      <c r="A30" s="23"/>
      <c r="B30" s="23"/>
      <c r="C30" s="47"/>
      <c r="D30" s="199"/>
      <c r="E30" s="199"/>
    </row>
  </sheetData>
  <sheetProtection/>
  <mergeCells count="2">
    <mergeCell ref="A2:E2"/>
    <mergeCell ref="D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7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2" customFormat="1" ht="15.75">
      <c r="A1" s="56"/>
      <c r="B1" s="57"/>
      <c r="C1" s="57"/>
      <c r="D1" s="57"/>
      <c r="E1" s="57"/>
      <c r="F1" s="57"/>
      <c r="G1" s="57"/>
      <c r="H1" s="206" t="s">
        <v>161</v>
      </c>
      <c r="I1" s="206"/>
    </row>
    <row r="2" spans="1:9" s="2" customFormat="1" ht="36" customHeight="1">
      <c r="A2" s="207" t="s">
        <v>162</v>
      </c>
      <c r="B2" s="207"/>
      <c r="C2" s="207"/>
      <c r="D2" s="207"/>
      <c r="E2" s="207"/>
      <c r="F2" s="207"/>
      <c r="G2" s="207"/>
      <c r="H2" s="207"/>
      <c r="I2" s="207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208" t="s">
        <v>1</v>
      </c>
      <c r="B4" s="209" t="s">
        <v>2</v>
      </c>
      <c r="C4" s="191" t="s">
        <v>176</v>
      </c>
      <c r="D4" s="192" t="s">
        <v>177</v>
      </c>
      <c r="E4" s="192" t="s">
        <v>178</v>
      </c>
      <c r="F4" s="209" t="s">
        <v>3</v>
      </c>
      <c r="G4" s="209"/>
      <c r="H4" s="209"/>
      <c r="I4" s="209"/>
    </row>
    <row r="5" spans="1:9" s="2" customFormat="1" ht="70.5" customHeight="1">
      <c r="A5" s="208"/>
      <c r="B5" s="209"/>
      <c r="C5" s="191"/>
      <c r="D5" s="192"/>
      <c r="E5" s="192"/>
      <c r="F5" s="60" t="s">
        <v>4</v>
      </c>
      <c r="G5" s="60" t="s">
        <v>5</v>
      </c>
      <c r="H5" s="60" t="s">
        <v>6</v>
      </c>
      <c r="I5" s="60" t="s">
        <v>7</v>
      </c>
    </row>
    <row r="6" spans="1:9" s="10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s="2" customFormat="1" ht="15">
      <c r="A7" s="200" t="s">
        <v>163</v>
      </c>
      <c r="B7" s="201"/>
      <c r="C7" s="201"/>
      <c r="D7" s="201"/>
      <c r="E7" s="201"/>
      <c r="F7" s="201"/>
      <c r="G7" s="201"/>
      <c r="H7" s="201"/>
      <c r="I7" s="202"/>
    </row>
    <row r="8" spans="1:9" ht="30">
      <c r="A8" s="61" t="s">
        <v>164</v>
      </c>
      <c r="B8" s="62">
        <v>6000</v>
      </c>
      <c r="C8" s="63">
        <v>0</v>
      </c>
      <c r="D8" s="63">
        <v>0</v>
      </c>
      <c r="E8" s="63">
        <v>0</v>
      </c>
      <c r="F8" s="63"/>
      <c r="G8" s="63"/>
      <c r="H8" s="63"/>
      <c r="I8" s="63"/>
    </row>
    <row r="9" spans="1:9" ht="14.25">
      <c r="A9" s="203" t="s">
        <v>165</v>
      </c>
      <c r="B9" s="204"/>
      <c r="C9" s="204"/>
      <c r="D9" s="204"/>
      <c r="E9" s="204"/>
      <c r="F9" s="204"/>
      <c r="G9" s="204"/>
      <c r="H9" s="204"/>
      <c r="I9" s="205"/>
    </row>
    <row r="10" spans="1:9" ht="45">
      <c r="A10" s="61" t="s">
        <v>352</v>
      </c>
      <c r="B10" s="62">
        <v>6010</v>
      </c>
      <c r="C10" s="64">
        <v>0</v>
      </c>
      <c r="D10" s="64">
        <v>0</v>
      </c>
      <c r="E10" s="65">
        <v>0</v>
      </c>
      <c r="F10" s="64"/>
      <c r="G10" s="64"/>
      <c r="H10" s="64"/>
      <c r="I10" s="64"/>
    </row>
    <row r="11" spans="1:9" ht="45">
      <c r="A11" s="61" t="s">
        <v>166</v>
      </c>
      <c r="B11" s="66">
        <v>6020</v>
      </c>
      <c r="C11" s="64">
        <v>0</v>
      </c>
      <c r="D11" s="64">
        <v>0</v>
      </c>
      <c r="E11" s="65">
        <v>0</v>
      </c>
      <c r="F11" s="64"/>
      <c r="G11" s="64"/>
      <c r="H11" s="64"/>
      <c r="I11" s="64"/>
    </row>
    <row r="12" spans="1:9" ht="15">
      <c r="A12" s="68" t="s">
        <v>167</v>
      </c>
      <c r="B12" s="68"/>
      <c r="C12" s="68"/>
      <c r="D12" s="68"/>
      <c r="E12" s="68"/>
      <c r="F12" s="68"/>
      <c r="G12" s="68"/>
      <c r="H12" s="69"/>
      <c r="I12" s="69"/>
    </row>
    <row r="13" spans="1:9" ht="15">
      <c r="A13" s="70"/>
      <c r="B13" s="70"/>
      <c r="C13" s="70"/>
      <c r="D13" s="70"/>
      <c r="E13" s="70"/>
      <c r="F13" s="70"/>
      <c r="G13" s="70"/>
      <c r="H13" s="71"/>
      <c r="I13" s="71"/>
    </row>
    <row r="14" spans="1:5" ht="12.75">
      <c r="A14" s="100" t="s">
        <v>297</v>
      </c>
      <c r="B14" s="101"/>
      <c r="C14" s="102"/>
      <c r="D14" s="103" t="s">
        <v>298</v>
      </c>
      <c r="E14" s="104"/>
    </row>
    <row r="15" spans="1:9" s="129" customFormat="1" ht="15">
      <c r="A15" s="127"/>
      <c r="B15" s="20"/>
      <c r="C15" s="128"/>
      <c r="D15" s="131"/>
      <c r="E15" s="131"/>
      <c r="F15" s="47"/>
      <c r="G15" s="47"/>
      <c r="H15" s="47"/>
      <c r="I15" s="47"/>
    </row>
    <row r="16" spans="1:9" s="129" customFormat="1" ht="15">
      <c r="A16" s="23"/>
      <c r="B16" s="22"/>
      <c r="C16" s="47"/>
      <c r="D16" s="47"/>
      <c r="E16" s="47"/>
      <c r="F16" s="25"/>
      <c r="G16" s="25"/>
      <c r="H16" s="25"/>
      <c r="I16" s="25"/>
    </row>
    <row r="17" s="140" customFormat="1" ht="12.75"/>
  </sheetData>
  <sheetProtection/>
  <mergeCells count="10">
    <mergeCell ref="A7:I7"/>
    <mergeCell ref="A9:I9"/>
    <mergeCell ref="H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2023-12-15T08:18:55Z</cp:lastPrinted>
  <dcterms:created xsi:type="dcterms:W3CDTF">1996-10-08T23:32:33Z</dcterms:created>
  <dcterms:modified xsi:type="dcterms:W3CDTF">2023-12-15T08:19:45Z</dcterms:modified>
  <cp:category/>
  <cp:version/>
  <cp:contentType/>
  <cp:contentStatus/>
</cp:coreProperties>
</file>